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delman\Documents\"/>
    </mc:Choice>
  </mc:AlternateContent>
  <bookViews>
    <workbookView xWindow="0" yWindow="0" windowWidth="28800" windowHeight="12210" tabRatio="905"/>
  </bookViews>
  <sheets>
    <sheet name="Payback Analysis" sheetId="5" r:id="rId1"/>
    <sheet name="NPV Disc" sheetId="41" state="hidden" r:id="rId2"/>
    <sheet name="Sheet2" sheetId="46" state="hidden" r:id="rId3"/>
    <sheet name="Note Taking" sheetId="48" r:id="rId4"/>
  </sheets>
  <externalReferences>
    <externalReference r:id="rId5"/>
  </externalReferences>
  <definedNames>
    <definedName name="_xlnm._FilterDatabase" localSheetId="2" hidden="1">Sheet2!$A:$I</definedName>
    <definedName name="_xlnm.Criteria" localSheetId="2">Sheet2!$AA$1:$AE$2</definedName>
    <definedName name="_xlnm.Extract" localSheetId="2">Sheet2!$AG$1:$AO$1</definedName>
    <definedName name="months">[1]Sheet1!$A$2:$A$8</definedName>
    <definedName name="percent">[1]Sheet1!$B$1:$R$1</definedName>
    <definedName name="_xlnm.Print_Area" localSheetId="0">'Payback Analysis'!$B$1:$I$49</definedName>
  </definedNames>
  <calcPr calcId="162913" fullCalcOnLoad="1"/>
</workbook>
</file>

<file path=xl/calcChain.xml><?xml version="1.0" encoding="utf-8"?>
<calcChain xmlns="http://schemas.openxmlformats.org/spreadsheetml/2006/main">
  <c r="J235" i="48" l="1"/>
  <c r="H235" i="48"/>
  <c r="H236" i="48" s="1"/>
  <c r="E235" i="48"/>
  <c r="J236" i="48" s="1"/>
  <c r="B231" i="48"/>
  <c r="J230" i="48"/>
  <c r="J229" i="48"/>
  <c r="B229" i="48"/>
  <c r="G204" i="48"/>
  <c r="F204" i="48"/>
  <c r="H35" i="5"/>
  <c r="K2" i="46"/>
  <c r="L2" i="46"/>
  <c r="M2" i="46"/>
  <c r="N2" i="46"/>
  <c r="AA2" i="46"/>
  <c r="AB2" i="46"/>
  <c r="AC2" i="46"/>
  <c r="F23" i="5"/>
  <c r="F24" i="5" s="1"/>
  <c r="F26" i="5" s="1"/>
  <c r="F27" i="5" s="1"/>
  <c r="H23" i="5"/>
  <c r="H24" i="5" s="1"/>
  <c r="H26" i="5" s="1"/>
  <c r="H27" i="5" s="1"/>
  <c r="H31" i="5"/>
  <c r="H37" i="5"/>
  <c r="O12" i="5"/>
  <c r="Q12" i="5"/>
  <c r="Q17" i="5" l="1"/>
  <c r="Q13" i="5"/>
  <c r="Q19" i="5" s="1"/>
  <c r="F205" i="48"/>
  <c r="F28" i="5"/>
  <c r="G205" i="48"/>
  <c r="H28" i="5"/>
  <c r="J238" i="48"/>
  <c r="J239" i="48" l="1"/>
  <c r="F41" i="5"/>
  <c r="Q14" i="5"/>
  <c r="Q16" i="5"/>
  <c r="J41" i="5" l="1"/>
  <c r="J44" i="5"/>
  <c r="F44" i="5"/>
  <c r="F45" i="5" s="1"/>
  <c r="F42" i="5"/>
  <c r="J42" i="5"/>
</calcChain>
</file>

<file path=xl/sharedStrings.xml><?xml version="1.0" encoding="utf-8"?>
<sst xmlns="http://schemas.openxmlformats.org/spreadsheetml/2006/main" count="823" uniqueCount="134">
  <si>
    <t>Series Name</t>
  </si>
  <si>
    <t>Comparison System</t>
  </si>
  <si>
    <t>Catalog Number</t>
  </si>
  <si>
    <t>Energy Savings</t>
  </si>
  <si>
    <t xml:space="preserve">Light Output </t>
  </si>
  <si>
    <t>Lamp Replacement Selection</t>
  </si>
  <si>
    <t>High Temp</t>
  </si>
  <si>
    <t>Motion Sensor</t>
  </si>
  <si>
    <t>2HBG Series</t>
  </si>
  <si>
    <t>250W HPS</t>
  </si>
  <si>
    <t>2HBG-432-ER8/PLUS</t>
  </si>
  <si>
    <t>20'</t>
  </si>
  <si>
    <t>T8</t>
  </si>
  <si>
    <t>No</t>
  </si>
  <si>
    <t>Yes</t>
  </si>
  <si>
    <t>T5</t>
  </si>
  <si>
    <t>2HBG-454</t>
  </si>
  <si>
    <t>2HBHD Series</t>
  </si>
  <si>
    <t>2HBHD-432-CL-EB8/PLUS</t>
  </si>
  <si>
    <t>2HBHD-432-CL-ER8/PLUS</t>
  </si>
  <si>
    <t>2HBHD-454</t>
  </si>
  <si>
    <t>HB Series</t>
  </si>
  <si>
    <t>HB-332-EB8/PLUS</t>
  </si>
  <si>
    <t>HB-332-ER8/PLUS</t>
  </si>
  <si>
    <t>HB-354T5</t>
  </si>
  <si>
    <t>I5/I8 Series</t>
  </si>
  <si>
    <t>I8-332-EB8/PLUS</t>
  </si>
  <si>
    <t>250W MH</t>
  </si>
  <si>
    <t>2HBG-432-EB8/PLUS</t>
  </si>
  <si>
    <t>Arctic Bay Series</t>
  </si>
  <si>
    <t>2AB-454-UNV-EBT1</t>
  </si>
  <si>
    <t>2HB Series</t>
  </si>
  <si>
    <t>2HB632</t>
  </si>
  <si>
    <t>30'</t>
  </si>
  <si>
    <t>2HB632PS</t>
  </si>
  <si>
    <t>2HB654HT5</t>
  </si>
  <si>
    <t>2HB654T5</t>
  </si>
  <si>
    <t>2HBG-632-EB8/PLUS</t>
  </si>
  <si>
    <t>2HBG-632-ER8/PLUS</t>
  </si>
  <si>
    <t>2HBG-654</t>
  </si>
  <si>
    <t>2HBHD-632-CL-EB8/PLUS</t>
  </si>
  <si>
    <t>2HBHD-632-CL-ER8/PLUS</t>
  </si>
  <si>
    <t>2HBHD-654</t>
  </si>
  <si>
    <t>2AB-654-UNV-EBT2</t>
  </si>
  <si>
    <t>HB432</t>
  </si>
  <si>
    <t>HB432PS</t>
  </si>
  <si>
    <t>HB454HT5</t>
  </si>
  <si>
    <t>HB454T5</t>
  </si>
  <si>
    <t>8I5355</t>
  </si>
  <si>
    <t>I5355</t>
  </si>
  <si>
    <t>I8-432-EB8/PLUS</t>
  </si>
  <si>
    <t>I8-432-ER8/PLUS</t>
  </si>
  <si>
    <t>3HBO Series</t>
  </si>
  <si>
    <t>3HBO-832-EB/PLUS</t>
  </si>
  <si>
    <t>40'</t>
  </si>
  <si>
    <t>3HBO-832-ER/PLUS</t>
  </si>
  <si>
    <t>3HBO-854</t>
  </si>
  <si>
    <t>I5455</t>
  </si>
  <si>
    <t>8T18-454T5</t>
  </si>
  <si>
    <t>8TI8-432-EB8/PLUS</t>
  </si>
  <si>
    <t>8TI8-432-ER8/PLUS</t>
  </si>
  <si>
    <t>MicroBay Series</t>
  </si>
  <si>
    <t>(1) 96" T12HO Strip</t>
  </si>
  <si>
    <t>8TMB-232-FB-EB81</t>
  </si>
  <si>
    <t>(2) 34W T12 Strip</t>
  </si>
  <si>
    <t>8TMB-232-FB-ER81</t>
  </si>
  <si>
    <t>MB-154-FB</t>
  </si>
  <si>
    <t>MB-232-FB-EB81</t>
  </si>
  <si>
    <t>MB-232-FB-ER81</t>
  </si>
  <si>
    <t>(3) 8TMB-132-FB-EB81</t>
  </si>
  <si>
    <t>(3) 8TMB-132-FB-ER81</t>
  </si>
  <si>
    <t>(2) 8TMB-154-FB</t>
  </si>
  <si>
    <t>Luminaire Description</t>
  </si>
  <si>
    <t>Input Watts Per Luminaire</t>
  </si>
  <si>
    <t>Per Luminaire Cost</t>
  </si>
  <si>
    <t>Per Luminaire Rebate/Incentive</t>
  </si>
  <si>
    <t xml:space="preserve"> </t>
  </si>
  <si>
    <t>System Watts</t>
  </si>
  <si>
    <t>Area (sq. ft.)</t>
  </si>
  <si>
    <t>Quantity</t>
  </si>
  <si>
    <t>Annual kWh</t>
  </si>
  <si>
    <t>Cost Per kWh</t>
  </si>
  <si>
    <t>Existing</t>
  </si>
  <si>
    <t>Proposed</t>
  </si>
  <si>
    <t>Annual Energy Costs</t>
  </si>
  <si>
    <t>Monthly Costs</t>
  </si>
  <si>
    <t>Total System Cost</t>
  </si>
  <si>
    <t>Labor/Materials/Disposal (Lot Price)</t>
  </si>
  <si>
    <t>Total Contract Price</t>
  </si>
  <si>
    <t>Watts Per Square Foot</t>
  </si>
  <si>
    <t>Annual Energy Savings</t>
  </si>
  <si>
    <t>Cost of Waiting (Monthly)</t>
  </si>
  <si>
    <t>Simple Payback (Years)</t>
  </si>
  <si>
    <t>IRR (%)</t>
  </si>
  <si>
    <t>Input</t>
  </si>
  <si>
    <t>Output</t>
  </si>
  <si>
    <t>System Information</t>
  </si>
  <si>
    <t>Facility Information</t>
  </si>
  <si>
    <t>Project Name:</t>
  </si>
  <si>
    <t>Contact:</t>
  </si>
  <si>
    <t>Annual Operating Hrs</t>
  </si>
  <si>
    <t>Customer Information</t>
  </si>
  <si>
    <t>Lighting System Payback Analysis</t>
  </si>
  <si>
    <t>Payback Analysis</t>
  </si>
  <si>
    <t>System kW</t>
  </si>
  <si>
    <t>HID</t>
  </si>
  <si>
    <t>400W MH</t>
  </si>
  <si>
    <t>400W HPS</t>
  </si>
  <si>
    <t>1000W MH</t>
  </si>
  <si>
    <t>1000W HPS</t>
  </si>
  <si>
    <t>Sales Tax (%)</t>
  </si>
  <si>
    <t>Total System Rebate/Incentive</t>
  </si>
  <si>
    <t>Five Year Energy Cash Flow</t>
  </si>
  <si>
    <t>Mounting Height</t>
  </si>
  <si>
    <t>LED</t>
  </si>
  <si>
    <t>Input Field</t>
  </si>
  <si>
    <t>&lt;---</t>
  </si>
  <si>
    <t>Environmental Impact</t>
  </si>
  <si>
    <t>Annual Operating Hours</t>
  </si>
  <si>
    <t>Lighting System Details</t>
  </si>
  <si>
    <t>Number of Luminaires</t>
  </si>
  <si>
    <t>kW Saved</t>
  </si>
  <si>
    <t>kWh Saved</t>
  </si>
  <si>
    <t>CO2 Emissions (lbs)</t>
  </si>
  <si>
    <t>Fewer Cars on the Road</t>
  </si>
  <si>
    <t>(tons)</t>
  </si>
  <si>
    <t>Acres of Trees Planted</t>
  </si>
  <si>
    <t>Coal Emissions (lbs)</t>
  </si>
  <si>
    <t>Equivalent to Annual Electricity Usage of Households (#)</t>
  </si>
  <si>
    <t>Key:</t>
  </si>
  <si>
    <t>Project name</t>
  </si>
  <si>
    <t>Equivalent Environmental Impact (See Note 1)</t>
  </si>
  <si>
    <t>Notes 1:  Based on Environmental Protection Agency (EPA) emissions factor assumptions.</t>
  </si>
  <si>
    <t>These are estimated savings only. These annual and monthly savings are based on a number of variables and assumptions that could change over time. The actual savings derived by your firm may be higher or lower additional validation from your firm is encouraged.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</si>
</sst>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73" formatCode="_(&quot;$&quot;* #,##0_);_(&quot;$&quot;* \(#,##0\);_(&quot;$&quot;* &quot;-&quot;??_);_(@_)"/>
    <numFmt numFmtId="175" formatCode="_(* #,##0_);_(* \(#,##0\);_(* &quot;-&quot;??_);_(@_)"/>
    <numFmt numFmtId="190" formatCode="_(&quot;$&quot;* #,##0.000_);_(&quot;$&quot;* \(#,##0.000\);_(&quot;$&quot;* &quot;-&quot;??_);_(@_)"/>
    <numFmt numFmtId="194" formatCode="0.000%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22"/>
      <name val="Arial"/>
      <family val="2"/>
    </font>
    <font>
      <sz val="9"/>
      <name val="Arial"/>
      <family val="2"/>
    </font>
    <font>
      <i/>
      <sz val="8"/>
      <color indexed="9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b/>
      <sz val="12"/>
      <color theme="9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6" tint="0.39994506668294322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2" borderId="0" xfId="0" applyFont="1" applyFill="1"/>
    <xf numFmtId="0" fontId="4" fillId="2" borderId="0" xfId="0" applyFont="1" applyFill="1" applyAlignment="1"/>
    <xf numFmtId="4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173" fontId="5" fillId="2" borderId="0" xfId="0" applyNumberFormat="1" applyFont="1" applyFill="1" applyAlignment="1"/>
    <xf numFmtId="173" fontId="5" fillId="2" borderId="0" xfId="0" applyNumberFormat="1" applyFont="1" applyFill="1"/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wrapText="1"/>
    </xf>
    <xf numFmtId="9" fontId="12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9" fontId="1" fillId="0" borderId="0" xfId="8" applyBorder="1"/>
    <xf numFmtId="9" fontId="1" fillId="0" borderId="0" xfId="8"/>
    <xf numFmtId="0" fontId="0" fillId="0" borderId="0" xfId="0" applyAlignment="1">
      <alignment wrapText="1"/>
    </xf>
    <xf numFmtId="0" fontId="7" fillId="2" borderId="0" xfId="0" applyFont="1" applyFill="1"/>
    <xf numFmtId="0" fontId="0" fillId="0" borderId="0" xfId="0" applyBorder="1" applyAlignment="1">
      <alignment vertical="center"/>
    </xf>
    <xf numFmtId="175" fontId="0" fillId="0" borderId="0" xfId="1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175" fontId="0" fillId="0" borderId="0" xfId="1" applyNumberFormat="1" applyFont="1" applyFill="1" applyBorder="1" applyAlignment="1">
      <alignment vertical="center" wrapText="1"/>
    </xf>
    <xf numFmtId="0" fontId="2" fillId="0" borderId="0" xfId="0" applyFont="1" applyBorder="1"/>
    <xf numFmtId="0" fontId="4" fillId="5" borderId="0" xfId="0" applyFont="1" applyFill="1" applyBorder="1" applyAlignment="1">
      <alignment horizontal="right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/>
    <xf numFmtId="44" fontId="16" fillId="6" borderId="0" xfId="0" applyNumberFormat="1" applyFont="1" applyFill="1" applyBorder="1" applyAlignment="1"/>
    <xf numFmtId="0" fontId="16" fillId="6" borderId="0" xfId="0" applyFont="1" applyFill="1" applyBorder="1"/>
    <xf numFmtId="0" fontId="16" fillId="6" borderId="0" xfId="0" applyFont="1" applyFill="1" applyAlignment="1"/>
    <xf numFmtId="0" fontId="16" fillId="6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0" xfId="0" applyFont="1" applyFill="1" applyAlignment="1"/>
    <xf numFmtId="0" fontId="18" fillId="6" borderId="0" xfId="0" applyFont="1" applyFill="1" applyBorder="1" applyAlignment="1">
      <alignment vertical="center" wrapText="1"/>
    </xf>
    <xf numFmtId="0" fontId="17" fillId="6" borderId="0" xfId="0" applyFont="1" applyFill="1" applyAlignment="1">
      <alignment horizontal="left"/>
    </xf>
    <xf numFmtId="0" fontId="17" fillId="6" borderId="0" xfId="0" applyFont="1" applyFill="1" applyAlignment="1">
      <alignment horizontal="right"/>
    </xf>
    <xf numFmtId="175" fontId="16" fillId="6" borderId="0" xfId="0" applyNumberFormat="1" applyFont="1" applyFill="1" applyBorder="1" applyAlignment="1">
      <alignment wrapText="1"/>
    </xf>
    <xf numFmtId="44" fontId="16" fillId="6" borderId="0" xfId="3" applyFont="1" applyFill="1" applyBorder="1" applyAlignment="1">
      <alignment wrapText="1"/>
    </xf>
    <xf numFmtId="0" fontId="16" fillId="6" borderId="0" xfId="0" applyFont="1" applyFill="1" applyBorder="1" applyAlignment="1">
      <alignment horizontal="left" wrapText="1"/>
    </xf>
    <xf numFmtId="0" fontId="16" fillId="6" borderId="0" xfId="0" applyFont="1" applyFill="1" applyAlignment="1">
      <alignment wrapText="1"/>
    </xf>
    <xf numFmtId="0" fontId="19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9" fillId="6" borderId="0" xfId="0" applyFont="1" applyFill="1" applyAlignment="1">
      <alignment horizontal="right"/>
    </xf>
    <xf numFmtId="0" fontId="16" fillId="6" borderId="0" xfId="0" applyFont="1" applyFill="1" applyBorder="1" applyAlignment="1">
      <alignment horizontal="right" vertical="center" wrapText="1"/>
    </xf>
    <xf numFmtId="0" fontId="16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right" wrapText="1"/>
    </xf>
    <xf numFmtId="0" fontId="16" fillId="6" borderId="0" xfId="0" applyFont="1" applyFill="1" applyBorder="1" applyAlignment="1">
      <alignment horizontal="right"/>
    </xf>
    <xf numFmtId="175" fontId="16" fillId="6" borderId="0" xfId="1" applyNumberFormat="1" applyFont="1" applyFill="1" applyBorder="1" applyAlignment="1">
      <alignment wrapText="1"/>
    </xf>
    <xf numFmtId="175" fontId="16" fillId="6" borderId="0" xfId="1" applyNumberFormat="1" applyFont="1" applyFill="1" applyBorder="1" applyAlignment="1">
      <alignment horizontal="right" wrapText="1"/>
    </xf>
    <xf numFmtId="173" fontId="16" fillId="6" borderId="0" xfId="0" applyNumberFormat="1" applyFont="1" applyFill="1" applyBorder="1"/>
    <xf numFmtId="0" fontId="16" fillId="6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175" fontId="4" fillId="5" borderId="0" xfId="1" applyNumberFormat="1" applyFont="1" applyFill="1" applyBorder="1" applyAlignment="1"/>
    <xf numFmtId="0" fontId="7" fillId="2" borderId="0" xfId="0" applyFont="1" applyFill="1" applyBorder="1"/>
    <xf numFmtId="0" fontId="16" fillId="6" borderId="0" xfId="0" applyFont="1" applyFill="1" applyBorder="1" applyAlignment="1"/>
    <xf numFmtId="190" fontId="4" fillId="5" borderId="0" xfId="3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194" fontId="5" fillId="0" borderId="0" xfId="8" applyNumberFormat="1" applyFont="1" applyFill="1" applyBorder="1" applyAlignment="1"/>
    <xf numFmtId="175" fontId="4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9" fontId="4" fillId="0" borderId="0" xfId="8" applyFont="1" applyFill="1" applyBorder="1"/>
    <xf numFmtId="0" fontId="4" fillId="2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right" vertical="center" wrapText="1"/>
    </xf>
    <xf numFmtId="173" fontId="4" fillId="2" borderId="0" xfId="0" applyNumberFormat="1" applyFont="1" applyFill="1" applyBorder="1"/>
    <xf numFmtId="44" fontId="4" fillId="5" borderId="0" xfId="3" applyFont="1" applyFill="1" applyBorder="1"/>
    <xf numFmtId="44" fontId="4" fillId="0" borderId="0" xfId="3" applyFont="1" applyFill="1" applyBorder="1"/>
    <xf numFmtId="44" fontId="4" fillId="2" borderId="0" xfId="0" applyNumberFormat="1" applyFont="1" applyFill="1" applyBorder="1"/>
    <xf numFmtId="0" fontId="16" fillId="6" borderId="0" xfId="0" applyFont="1" applyFill="1" applyBorder="1" applyAlignment="1">
      <alignment horizontal="right" vertical="center"/>
    </xf>
    <xf numFmtId="44" fontId="16" fillId="6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/>
    </xf>
    <xf numFmtId="0" fontId="3" fillId="7" borderId="1" xfId="0" applyFont="1" applyFill="1" applyBorder="1"/>
    <xf numFmtId="0" fontId="5" fillId="7" borderId="2" xfId="0" applyFont="1" applyFill="1" applyBorder="1"/>
    <xf numFmtId="0" fontId="3" fillId="7" borderId="2" xfId="0" applyFont="1" applyFill="1" applyBorder="1" applyAlignment="1">
      <alignment horizontal="right"/>
    </xf>
    <xf numFmtId="0" fontId="5" fillId="7" borderId="3" xfId="0" applyFont="1" applyFill="1" applyBorder="1"/>
    <xf numFmtId="0" fontId="3" fillId="7" borderId="2" xfId="0" applyFont="1" applyFill="1" applyBorder="1"/>
    <xf numFmtId="0" fontId="6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right"/>
    </xf>
    <xf numFmtId="0" fontId="3" fillId="7" borderId="2" xfId="0" applyFont="1" applyFill="1" applyBorder="1" applyAlignment="1"/>
    <xf numFmtId="175" fontId="4" fillId="8" borderId="0" xfId="1" applyNumberFormat="1" applyFont="1" applyFill="1" applyBorder="1" applyAlignment="1"/>
    <xf numFmtId="0" fontId="4" fillId="8" borderId="0" xfId="0" applyFont="1" applyFill="1" applyBorder="1" applyAlignment="1"/>
    <xf numFmtId="173" fontId="4" fillId="8" borderId="0" xfId="3" applyNumberFormat="1" applyFont="1" applyFill="1" applyBorder="1" applyAlignment="1"/>
    <xf numFmtId="175" fontId="4" fillId="8" borderId="0" xfId="1" applyNumberFormat="1" applyFont="1" applyFill="1" applyBorder="1"/>
    <xf numFmtId="0" fontId="4" fillId="8" borderId="0" xfId="0" applyFont="1" applyFill="1" applyBorder="1"/>
    <xf numFmtId="44" fontId="4" fillId="8" borderId="0" xfId="3" applyNumberFormat="1" applyFont="1" applyFill="1" applyBorder="1"/>
    <xf numFmtId="173" fontId="4" fillId="8" borderId="0" xfId="3" applyNumberFormat="1" applyFont="1" applyFill="1" applyBorder="1"/>
    <xf numFmtId="44" fontId="4" fillId="8" borderId="0" xfId="3" applyFont="1" applyFill="1" applyBorder="1"/>
    <xf numFmtId="44" fontId="4" fillId="8" borderId="0" xfId="0" applyNumberFormat="1" applyFont="1" applyFill="1" applyBorder="1"/>
    <xf numFmtId="175" fontId="4" fillId="8" borderId="0" xfId="1" applyNumberFormat="1" applyFont="1" applyFill="1" applyBorder="1" applyAlignment="1">
      <alignment vertical="center" wrapText="1"/>
    </xf>
    <xf numFmtId="175" fontId="4" fillId="8" borderId="0" xfId="1" applyNumberFormat="1" applyFont="1" applyFill="1" applyBorder="1" applyAlignment="1">
      <alignment wrapText="1"/>
    </xf>
    <xf numFmtId="175" fontId="0" fillId="8" borderId="0" xfId="0" applyNumberFormat="1" applyFill="1" applyBorder="1" applyAlignment="1">
      <alignment vertical="center" wrapText="1"/>
    </xf>
    <xf numFmtId="43" fontId="4" fillId="8" borderId="0" xfId="0" applyNumberFormat="1" applyFont="1" applyFill="1" applyBorder="1"/>
    <xf numFmtId="173" fontId="4" fillId="8" borderId="0" xfId="0" applyNumberFormat="1" applyFont="1" applyFill="1" applyBorder="1"/>
    <xf numFmtId="43" fontId="4" fillId="8" borderId="0" xfId="1" applyFont="1" applyFill="1" applyBorder="1"/>
    <xf numFmtId="9" fontId="4" fillId="8" borderId="0" xfId="8" applyFont="1" applyFill="1" applyBorder="1"/>
    <xf numFmtId="0" fontId="14" fillId="5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9" fillId="0" borderId="0" xfId="0" applyFont="1" applyBorder="1"/>
    <xf numFmtId="0" fontId="7" fillId="2" borderId="1" xfId="0" applyFont="1" applyFill="1" applyBorder="1"/>
    <xf numFmtId="0" fontId="4" fillId="2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3" xfId="0" applyFont="1" applyFill="1" applyBorder="1"/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4" fillId="2" borderId="0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2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16" fillId="6" borderId="0" xfId="0" applyFont="1" applyFill="1" applyBorder="1" applyAlignment="1">
      <alignment horizontal="left" wrapText="1"/>
    </xf>
    <xf numFmtId="0" fontId="8" fillId="2" borderId="0" xfId="5" applyFill="1" applyBorder="1" applyAlignment="1" applyProtection="1">
      <alignment horizontal="left"/>
    </xf>
    <xf numFmtId="0" fontId="16" fillId="6" borderId="4" xfId="0" applyFont="1" applyFill="1" applyBorder="1" applyAlignment="1">
      <alignment horizontal="left" wrapText="1"/>
    </xf>
    <xf numFmtId="0" fontId="16" fillId="6" borderId="4" xfId="0" applyFont="1" applyFill="1" applyBorder="1" applyAlignment="1">
      <alignment wrapText="1"/>
    </xf>
    <xf numFmtId="0" fontId="16" fillId="6" borderId="0" xfId="0" applyFont="1" applyFill="1" applyAlignment="1">
      <alignment wrapText="1"/>
    </xf>
    <xf numFmtId="0" fontId="22" fillId="6" borderId="0" xfId="0" applyFont="1" applyFill="1" applyBorder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right"/>
    </xf>
    <xf numFmtId="0" fontId="8" fillId="2" borderId="0" xfId="5" applyFill="1" applyAlignment="1" applyProtection="1">
      <alignment horizontal="left"/>
    </xf>
  </cellXfs>
  <cellStyles count="10">
    <cellStyle name="Comma" xfId="1" builtinId="3"/>
    <cellStyle name="Comma 2" xfId="2"/>
    <cellStyle name="Currency" xfId="3" builtinId="4"/>
    <cellStyle name="Currency 2" xfId="4"/>
    <cellStyle name="Hyperlink" xfId="5" builtinId="8"/>
    <cellStyle name="Hyperlink 2" xfId="6"/>
    <cellStyle name="Normal" xfId="0" builtinId="0"/>
    <cellStyle name="Normal 2" xfId="7"/>
    <cellStyle name="Percent" xfId="8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Energy Costs per Lighting Systems</a:t>
            </a:r>
          </a:p>
        </c:rich>
      </c:tx>
      <c:layout>
        <c:manualLayout>
          <c:xMode val="edge"/>
          <c:yMode val="edge"/>
          <c:x val="0.23497716894977169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48514851485149"/>
          <c:y val="0.13023255813953488"/>
          <c:w val="0.88861386138613863"/>
          <c:h val="0.739534883720930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'Payback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559133078662197E-2"/>
                  <c:y val="0.105902948177989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4-4F9B-9B56-3E36E64F369E}"/>
                </c:ext>
              </c:extLst>
            </c:dLbl>
            <c:dLbl>
              <c:idx val="1"/>
              <c:layout>
                <c:manualLayout>
                  <c:x val="4.0380967230581322E-3"/>
                  <c:y val="9.815101019349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4-4F9B-9B56-3E36E64F369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5495049504950495"/>
                  <c:y val="0.325581395348837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4-4F9B-9B56-3E36E64F369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'Note Taking'!$F$204:$G$204</c:f>
              <c:strCache>
                <c:ptCount val="2"/>
                <c:pt idx="0">
                  <c:v>Existing</c:v>
                </c:pt>
                <c:pt idx="1">
                  <c:v>Proposed</c:v>
                </c:pt>
              </c:strCache>
            </c:strRef>
          </c:cat>
          <c:val>
            <c:numRef>
              <c:f>'Note Taking'!$F$205:$G$205</c:f>
              <c:numCache>
                <c:formatCode>_("$"* #,##0_);_("$"* \(#,##0\);_("$"* "-"??_);_(@_)</c:formatCode>
                <c:ptCount val="2"/>
                <c:pt idx="0">
                  <c:v>64000</c:v>
                </c:pt>
                <c:pt idx="1">
                  <c:v>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4-4F9B-9B56-3E36E64F3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624400"/>
        <c:axId val="1"/>
        <c:axId val="0"/>
      </c:bar3DChart>
      <c:catAx>
        <c:axId val="131262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62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21</xdr:row>
      <xdr:rowOff>133350</xdr:rowOff>
    </xdr:from>
    <xdr:to>
      <xdr:col>16</xdr:col>
      <xdr:colOff>466725</xdr:colOff>
      <xdr:row>34</xdr:row>
      <xdr:rowOff>76200</xdr:rowOff>
    </xdr:to>
    <xdr:graphicFrame macro="">
      <xdr:nvGraphicFramePr>
        <xdr:cNvPr id="2160" name="Chart 18">
          <a:extLst>
            <a:ext uri="{FF2B5EF4-FFF2-40B4-BE49-F238E27FC236}">
              <a16:creationId xmlns:a16="http://schemas.microsoft.com/office/drawing/2014/main" id="{04EF0A9F-9E88-4CE5-9CC7-235E5FC2F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1209675</xdr:colOff>
      <xdr:row>0</xdr:row>
      <xdr:rowOff>66675</xdr:rowOff>
    </xdr:from>
    <xdr:to>
      <xdr:col>7</xdr:col>
      <xdr:colOff>219075</xdr:colOff>
      <xdr:row>1</xdr:row>
      <xdr:rowOff>276225</xdr:rowOff>
    </xdr:to>
    <xdr:pic>
      <xdr:nvPicPr>
        <xdr:cNvPr id="2161" name="Picture 1">
          <a:extLst>
            <a:ext uri="{FF2B5EF4-FFF2-40B4-BE49-F238E27FC236}">
              <a16:creationId xmlns:a16="http://schemas.microsoft.com/office/drawing/2014/main" id="{109FF7CB-2A35-4F73-9BA6-4CFC8D61D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66675"/>
          <a:ext cx="1962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0</xdr:row>
      <xdr:rowOff>47625</xdr:rowOff>
    </xdr:from>
    <xdr:to>
      <xdr:col>9</xdr:col>
      <xdr:colOff>466725</xdr:colOff>
      <xdr:row>5</xdr:row>
      <xdr:rowOff>66675</xdr:rowOff>
    </xdr:to>
    <xdr:pic>
      <xdr:nvPicPr>
        <xdr:cNvPr id="2162" name="Picture 8">
          <a:extLst>
            <a:ext uri="{FF2B5EF4-FFF2-40B4-BE49-F238E27FC236}">
              <a16:creationId xmlns:a16="http://schemas.microsoft.com/office/drawing/2014/main" id="{A5239DE0-BFF3-469A-835A-32671B8C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76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39</xdr:row>
      <xdr:rowOff>28575</xdr:rowOff>
    </xdr:from>
    <xdr:to>
      <xdr:col>16</xdr:col>
      <xdr:colOff>19050</xdr:colOff>
      <xdr:row>46</xdr:row>
      <xdr:rowOff>76200</xdr:rowOff>
    </xdr:to>
    <xdr:pic>
      <xdr:nvPicPr>
        <xdr:cNvPr id="2163" name="Picture 1">
          <a:extLst>
            <a:ext uri="{FF2B5EF4-FFF2-40B4-BE49-F238E27FC236}">
              <a16:creationId xmlns:a16="http://schemas.microsoft.com/office/drawing/2014/main" id="{9CE7B094-C2F5-46EB-BACE-0B3E1A63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867525"/>
          <a:ext cx="19240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operenergysolutions.com/Documents%20and%20Settings/DB76F/My%20Documents/New/Energy%20Solutions/Proposal%20Software/PresentValueFactors_Final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51"/>
  <sheetViews>
    <sheetView showGridLines="0" tabSelected="1" topLeftCell="A10" zoomScaleNormal="100" workbookViewId="0">
      <selection activeCell="M35" sqref="M35"/>
    </sheetView>
  </sheetViews>
  <sheetFormatPr defaultRowHeight="12.75" x14ac:dyDescent="0.2"/>
  <cols>
    <col min="1" max="1" width="2.42578125" style="3" customWidth="1"/>
    <col min="2" max="3" width="4.42578125" style="3" customWidth="1"/>
    <col min="4" max="4" width="22" style="3" customWidth="1"/>
    <col min="5" max="5" width="4.7109375" style="3" customWidth="1"/>
    <col min="6" max="6" width="13.42578125" style="4" customWidth="1"/>
    <col min="7" max="7" width="4.140625" style="3" customWidth="1"/>
    <col min="8" max="8" width="12.7109375" style="3" customWidth="1"/>
    <col min="9" max="9" width="3.5703125" style="3" customWidth="1"/>
    <col min="10" max="10" width="9.140625" style="3"/>
    <col min="11" max="11" width="0.85546875" style="3" customWidth="1"/>
    <col min="12" max="12" width="10.28515625" style="3" bestFit="1" customWidth="1"/>
    <col min="13" max="16" width="9.140625" style="3"/>
    <col min="17" max="17" width="9.7109375" style="3" bestFit="1" customWidth="1"/>
    <col min="18" max="16384" width="9.140625" style="3"/>
  </cols>
  <sheetData>
    <row r="1" spans="1:18" ht="23.25" customHeight="1" x14ac:dyDescent="0.2">
      <c r="A1" s="7" t="s">
        <v>76</v>
      </c>
      <c r="B1" s="90"/>
      <c r="C1" s="90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8" ht="23.25" customHeight="1" x14ac:dyDescent="0.2">
      <c r="A2" s="7"/>
      <c r="B2" s="90"/>
      <c r="C2" s="90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8" ht="17.25" customHeight="1" x14ac:dyDescent="0.2">
      <c r="A3" s="7"/>
      <c r="B3" s="7"/>
      <c r="C3" s="7"/>
      <c r="D3" s="140" t="s">
        <v>102</v>
      </c>
      <c r="E3" s="140"/>
      <c r="F3" s="140"/>
      <c r="G3" s="140"/>
      <c r="H3" s="140"/>
      <c r="I3" s="7"/>
      <c r="J3" s="7"/>
      <c r="K3" s="7"/>
      <c r="L3" s="7"/>
      <c r="M3" s="7"/>
      <c r="N3" s="7"/>
      <c r="O3" s="7"/>
      <c r="P3" s="7"/>
    </row>
    <row r="4" spans="1:18" ht="15.75" customHeight="1" x14ac:dyDescent="0.2">
      <c r="A4" s="7"/>
      <c r="D4" s="140"/>
      <c r="E4" s="140"/>
      <c r="F4" s="140"/>
      <c r="G4" s="140"/>
      <c r="H4" s="140"/>
      <c r="I4" s="7"/>
      <c r="J4" s="7"/>
      <c r="K4" s="7"/>
      <c r="L4" s="7"/>
      <c r="M4" s="7"/>
      <c r="N4" s="7"/>
      <c r="O4" s="7"/>
      <c r="P4" s="7"/>
      <c r="Q4" s="27" t="s">
        <v>129</v>
      </c>
    </row>
    <row r="5" spans="1:18" ht="14.25" customHeight="1" x14ac:dyDescent="0.2">
      <c r="A5" s="7"/>
      <c r="D5" s="7"/>
      <c r="E5" s="7"/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117" t="s">
        <v>94</v>
      </c>
      <c r="R5" s="118" t="s">
        <v>95</v>
      </c>
    </row>
    <row r="6" spans="1:18" ht="14.25" customHeight="1" x14ac:dyDescent="0.2">
      <c r="A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15" customFormat="1" ht="18" customHeight="1" x14ac:dyDescent="0.2">
      <c r="A7" s="62"/>
      <c r="B7" s="134" t="s">
        <v>130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1:18" s="15" customFormat="1" ht="18" customHeight="1" x14ac:dyDescent="0.2">
      <c r="A8" s="62"/>
      <c r="B8" s="122"/>
      <c r="C8" s="123"/>
      <c r="D8" s="124"/>
      <c r="E8" s="124"/>
      <c r="F8" s="125"/>
      <c r="G8" s="124"/>
      <c r="H8" s="124"/>
      <c r="I8" s="124"/>
      <c r="J8" s="124"/>
      <c r="K8" s="123"/>
      <c r="L8" s="124"/>
      <c r="M8" s="124"/>
      <c r="N8" s="124"/>
      <c r="O8" s="124"/>
      <c r="P8" s="124"/>
      <c r="Q8" s="124"/>
      <c r="R8" s="126"/>
    </row>
    <row r="9" spans="1:18" s="15" customFormat="1" ht="21.75" customHeight="1" x14ac:dyDescent="0.2">
      <c r="A9" s="62"/>
      <c r="B9" s="61"/>
      <c r="C9" s="61"/>
      <c r="D9" s="62"/>
      <c r="E9" s="62"/>
      <c r="F9" s="6"/>
      <c r="G9" s="62"/>
      <c r="H9" s="62"/>
      <c r="I9" s="62"/>
      <c r="J9" s="62"/>
      <c r="K9" s="7"/>
      <c r="L9" s="62"/>
      <c r="M9" s="62"/>
      <c r="N9" s="62"/>
      <c r="O9" s="62"/>
      <c r="P9" s="62"/>
      <c r="Q9" s="62"/>
      <c r="R9" s="62"/>
    </row>
    <row r="10" spans="1:18" ht="15.75" customHeight="1" x14ac:dyDescent="0.2">
      <c r="A10" s="7"/>
      <c r="B10" s="91"/>
      <c r="C10" s="95"/>
      <c r="D10" s="95"/>
      <c r="E10" s="95"/>
      <c r="F10" s="100"/>
      <c r="G10" s="93" t="s">
        <v>97</v>
      </c>
      <c r="H10" s="95"/>
      <c r="I10" s="95"/>
      <c r="J10" s="94"/>
      <c r="K10" s="7"/>
      <c r="L10" s="91" t="s">
        <v>103</v>
      </c>
      <c r="M10" s="95"/>
      <c r="N10" s="95"/>
      <c r="O10" s="100"/>
      <c r="P10" s="95"/>
      <c r="Q10" s="95"/>
      <c r="R10" s="94"/>
    </row>
    <row r="11" spans="1:18" ht="6" customHeight="1" x14ac:dyDescent="0.2">
      <c r="A11" s="7"/>
      <c r="B11" s="63"/>
      <c r="C11" s="63"/>
      <c r="D11" s="64"/>
      <c r="E11" s="64"/>
      <c r="F11" s="65"/>
      <c r="G11" s="66"/>
      <c r="H11" s="64"/>
      <c r="I11" s="62"/>
      <c r="J11" s="7"/>
      <c r="K11" s="7"/>
      <c r="L11" s="63"/>
      <c r="M11" s="63"/>
      <c r="N11" s="63"/>
      <c r="O11" s="67"/>
      <c r="P11" s="63"/>
      <c r="Q11" s="63"/>
      <c r="R11" s="62"/>
    </row>
    <row r="12" spans="1:18" ht="12.75" customHeight="1" x14ac:dyDescent="0.2">
      <c r="A12" s="7"/>
      <c r="B12" s="7"/>
      <c r="C12" s="7"/>
      <c r="D12" s="7"/>
      <c r="E12" s="7"/>
      <c r="F12" s="8"/>
      <c r="G12" s="68" t="s">
        <v>78</v>
      </c>
      <c r="H12" s="69">
        <v>250000</v>
      </c>
      <c r="I12" s="70" t="s">
        <v>116</v>
      </c>
      <c r="J12" s="70" t="s">
        <v>115</v>
      </c>
      <c r="K12" s="7"/>
      <c r="L12" s="131" t="s">
        <v>89</v>
      </c>
      <c r="M12" s="129"/>
      <c r="N12" s="129"/>
      <c r="O12" s="71">
        <f>IF(H12="","", F23/H12)</f>
        <v>0.8</v>
      </c>
      <c r="P12" s="7"/>
      <c r="Q12" s="113">
        <f>IF(H12="","",H23/H12)</f>
        <v>0.14000000000000001</v>
      </c>
      <c r="R12" s="7"/>
    </row>
    <row r="13" spans="1:18" ht="12.75" customHeight="1" x14ac:dyDescent="0.2">
      <c r="A13" s="7"/>
      <c r="B13" s="133"/>
      <c r="C13" s="133"/>
      <c r="D13" s="129"/>
      <c r="E13" s="7"/>
      <c r="F13" s="8"/>
      <c r="G13" s="68" t="s">
        <v>81</v>
      </c>
      <c r="H13" s="72">
        <v>0.08</v>
      </c>
      <c r="I13" s="70" t="s">
        <v>116</v>
      </c>
      <c r="J13" s="70" t="s">
        <v>115</v>
      </c>
      <c r="K13" s="7"/>
      <c r="L13" s="131" t="s">
        <v>90</v>
      </c>
      <c r="M13" s="129"/>
      <c r="N13" s="129"/>
      <c r="O13" s="8"/>
      <c r="P13" s="7"/>
      <c r="Q13" s="114">
        <f>F27-H27</f>
        <v>52800</v>
      </c>
      <c r="R13" s="7"/>
    </row>
    <row r="14" spans="1:18" x14ac:dyDescent="0.2">
      <c r="A14" s="7"/>
      <c r="B14" s="7"/>
      <c r="C14" s="7"/>
      <c r="D14" s="7"/>
      <c r="E14" s="7"/>
      <c r="F14" s="8"/>
      <c r="G14" s="68" t="s">
        <v>100</v>
      </c>
      <c r="H14" s="69">
        <v>4000</v>
      </c>
      <c r="I14" s="70" t="s">
        <v>116</v>
      </c>
      <c r="J14" s="70" t="s">
        <v>115</v>
      </c>
      <c r="K14" s="7"/>
      <c r="L14" s="131" t="s">
        <v>91</v>
      </c>
      <c r="M14" s="129"/>
      <c r="N14" s="129"/>
      <c r="O14" s="8"/>
      <c r="P14" s="7"/>
      <c r="Q14" s="114">
        <f>(F28-H28)</f>
        <v>4400</v>
      </c>
      <c r="R14" s="7"/>
    </row>
    <row r="15" spans="1:18" x14ac:dyDescent="0.2">
      <c r="A15" s="7"/>
      <c r="B15" s="133"/>
      <c r="C15" s="133"/>
      <c r="D15" s="129"/>
      <c r="E15" s="7"/>
      <c r="F15" s="65"/>
      <c r="G15" s="73" t="s">
        <v>110</v>
      </c>
      <c r="H15" s="74">
        <v>0</v>
      </c>
      <c r="I15" s="7"/>
      <c r="J15" s="7"/>
      <c r="K15" s="7"/>
      <c r="L15" s="7"/>
      <c r="M15" s="68"/>
      <c r="N15" s="68"/>
      <c r="O15" s="8"/>
      <c r="P15" s="7"/>
      <c r="Q15" s="7"/>
      <c r="R15" s="7"/>
    </row>
    <row r="16" spans="1:18" x14ac:dyDescent="0.2">
      <c r="A16" s="7"/>
      <c r="B16" s="7"/>
      <c r="C16" s="7"/>
      <c r="D16" s="7"/>
      <c r="E16" s="7"/>
      <c r="F16" s="8"/>
      <c r="G16" s="68"/>
      <c r="H16" s="75"/>
      <c r="I16" s="7"/>
      <c r="J16" s="7"/>
      <c r="K16" s="7"/>
      <c r="L16" s="131" t="s">
        <v>92</v>
      </c>
      <c r="M16" s="129"/>
      <c r="N16" s="129"/>
      <c r="O16" s="8"/>
      <c r="P16" s="7"/>
      <c r="Q16" s="115">
        <f>H37/Q13</f>
        <v>3.0303030303030303</v>
      </c>
      <c r="R16" s="7"/>
    </row>
    <row r="17" spans="1:18" ht="12.75" customHeight="1" x14ac:dyDescent="0.2">
      <c r="A17" s="7"/>
      <c r="B17" s="91" t="s">
        <v>96</v>
      </c>
      <c r="C17" s="95"/>
      <c r="D17" s="95"/>
      <c r="E17" s="95"/>
      <c r="F17" s="120" t="s">
        <v>82</v>
      </c>
      <c r="G17" s="120"/>
      <c r="H17" s="120" t="s">
        <v>83</v>
      </c>
      <c r="I17" s="92"/>
      <c r="J17" s="94"/>
      <c r="K17" s="7"/>
      <c r="L17" s="131" t="s">
        <v>93</v>
      </c>
      <c r="M17" s="129"/>
      <c r="N17" s="129"/>
      <c r="O17" s="8"/>
      <c r="P17" s="7"/>
      <c r="Q17" s="116">
        <f>(F27-H27)/H37</f>
        <v>0.33</v>
      </c>
      <c r="R17" s="7"/>
    </row>
    <row r="18" spans="1:18" ht="6" customHeight="1" x14ac:dyDescent="0.2">
      <c r="A18" s="7"/>
      <c r="B18" s="63"/>
      <c r="C18" s="63"/>
      <c r="D18" s="63"/>
      <c r="E18" s="63"/>
      <c r="F18" s="76"/>
      <c r="G18" s="76"/>
      <c r="H18" s="76"/>
      <c r="I18" s="62"/>
      <c r="J18" s="7"/>
      <c r="K18" s="7"/>
      <c r="L18" s="7"/>
      <c r="M18" s="68"/>
      <c r="N18" s="68"/>
      <c r="O18" s="8"/>
      <c r="P18" s="7"/>
      <c r="Q18" s="77"/>
      <c r="R18" s="7"/>
    </row>
    <row r="19" spans="1:18" x14ac:dyDescent="0.2">
      <c r="A19" s="7"/>
      <c r="B19" s="7"/>
      <c r="C19" s="7"/>
      <c r="D19" s="78" t="s">
        <v>72</v>
      </c>
      <c r="E19" s="78"/>
      <c r="F19" s="79" t="s">
        <v>105</v>
      </c>
      <c r="G19" s="68"/>
      <c r="H19" s="79" t="s">
        <v>114</v>
      </c>
      <c r="I19" s="70" t="s">
        <v>116</v>
      </c>
      <c r="J19" s="70" t="s">
        <v>115</v>
      </c>
      <c r="K19" s="7"/>
      <c r="L19" s="131" t="s">
        <v>112</v>
      </c>
      <c r="M19" s="129"/>
      <c r="N19" s="129"/>
      <c r="O19" s="7"/>
      <c r="P19" s="7"/>
      <c r="Q19" s="114">
        <f>(Q13*5)-H37</f>
        <v>104000</v>
      </c>
      <c r="R19" s="7"/>
    </row>
    <row r="20" spans="1:18" x14ac:dyDescent="0.2">
      <c r="A20" s="7"/>
      <c r="B20" s="7"/>
      <c r="C20" s="7"/>
      <c r="D20" s="13" t="s">
        <v>73</v>
      </c>
      <c r="E20" s="13"/>
      <c r="F20" s="34">
        <v>400</v>
      </c>
      <c r="G20" s="68"/>
      <c r="H20" s="34">
        <v>175</v>
      </c>
      <c r="I20" s="70" t="s">
        <v>116</v>
      </c>
      <c r="J20" s="70" t="s">
        <v>115</v>
      </c>
      <c r="K20" s="7"/>
      <c r="L20" s="7"/>
      <c r="M20" s="7"/>
      <c r="N20" s="7"/>
      <c r="O20" s="8"/>
      <c r="P20" s="7"/>
      <c r="Q20" s="7"/>
      <c r="R20" s="7"/>
    </row>
    <row r="21" spans="1:18" x14ac:dyDescent="0.2">
      <c r="A21" s="7"/>
      <c r="B21" s="7"/>
      <c r="C21" s="7"/>
      <c r="D21" s="13" t="s">
        <v>79</v>
      </c>
      <c r="E21" s="13"/>
      <c r="F21" s="34">
        <v>500</v>
      </c>
      <c r="G21" s="68"/>
      <c r="H21" s="34">
        <v>200</v>
      </c>
      <c r="I21" s="70" t="s">
        <v>116</v>
      </c>
      <c r="J21" s="70" t="s">
        <v>115</v>
      </c>
      <c r="K21" s="7"/>
      <c r="L21" s="7"/>
      <c r="M21" s="7"/>
      <c r="N21" s="7"/>
      <c r="O21" s="8"/>
      <c r="P21" s="7"/>
      <c r="Q21" s="7"/>
      <c r="R21" s="7"/>
    </row>
    <row r="22" spans="1:18" x14ac:dyDescent="0.2">
      <c r="A22" s="7"/>
      <c r="B22" s="7"/>
      <c r="C22" s="7"/>
      <c r="D22" s="13"/>
      <c r="E22" s="13"/>
      <c r="F22" s="14"/>
      <c r="G22" s="62"/>
      <c r="H22" s="14"/>
      <c r="I22" s="7"/>
      <c r="J22" s="7"/>
      <c r="K22" s="7"/>
      <c r="L22" s="7"/>
      <c r="M22" s="7"/>
      <c r="N22" s="7"/>
      <c r="O22" s="8"/>
      <c r="P22" s="7"/>
      <c r="Q22" s="7"/>
      <c r="R22" s="7"/>
    </row>
    <row r="23" spans="1:18" x14ac:dyDescent="0.2">
      <c r="A23" s="7"/>
      <c r="B23" s="7"/>
      <c r="C23" s="7"/>
      <c r="D23" s="78" t="s">
        <v>77</v>
      </c>
      <c r="E23" s="78"/>
      <c r="F23" s="101">
        <f>F21*F20</f>
        <v>200000</v>
      </c>
      <c r="G23" s="7"/>
      <c r="H23" s="104">
        <f>H21*H20</f>
        <v>35000</v>
      </c>
      <c r="I23" s="7"/>
      <c r="J23" s="7"/>
      <c r="K23" s="7"/>
      <c r="L23" s="7"/>
      <c r="M23" s="7"/>
      <c r="N23" s="7"/>
      <c r="O23" s="8"/>
      <c r="P23" s="7"/>
      <c r="Q23" s="7"/>
      <c r="R23" s="7"/>
    </row>
    <row r="24" spans="1:18" x14ac:dyDescent="0.2">
      <c r="A24" s="7"/>
      <c r="B24" s="7"/>
      <c r="C24" s="7"/>
      <c r="D24" s="78" t="s">
        <v>104</v>
      </c>
      <c r="E24" s="78"/>
      <c r="F24" s="102">
        <f>F23/1000</f>
        <v>200</v>
      </c>
      <c r="G24" s="7"/>
      <c r="H24" s="105">
        <f>H23/1000</f>
        <v>35</v>
      </c>
      <c r="I24" s="7"/>
      <c r="J24" s="70"/>
      <c r="K24" s="7"/>
      <c r="L24" s="7"/>
      <c r="M24" s="7"/>
      <c r="N24" s="7"/>
      <c r="O24" s="8"/>
      <c r="P24" s="7"/>
      <c r="Q24" s="7"/>
      <c r="R24" s="7"/>
    </row>
    <row r="25" spans="1:18" ht="12.75" customHeight="1" x14ac:dyDescent="0.2">
      <c r="A25" s="7"/>
      <c r="B25" s="7"/>
      <c r="C25" s="7"/>
      <c r="D25" s="78"/>
      <c r="E25" s="78"/>
      <c r="F25" s="8"/>
      <c r="G25" s="7"/>
      <c r="H25" s="7"/>
      <c r="I25" s="7"/>
      <c r="J25" s="7"/>
      <c r="K25" s="7"/>
      <c r="L25" s="7"/>
      <c r="M25" s="7"/>
      <c r="N25" s="7"/>
      <c r="O25" s="8"/>
      <c r="P25" s="7"/>
      <c r="Q25" s="7"/>
      <c r="R25" s="7"/>
    </row>
    <row r="26" spans="1:18" ht="12.75" customHeight="1" x14ac:dyDescent="0.2">
      <c r="A26" s="7"/>
      <c r="B26" s="7"/>
      <c r="C26" s="7"/>
      <c r="D26" s="78" t="s">
        <v>80</v>
      </c>
      <c r="E26" s="78"/>
      <c r="F26" s="101">
        <f>F24*$H$14</f>
        <v>800000</v>
      </c>
      <c r="G26" s="7"/>
      <c r="H26" s="104">
        <f>H24*$H$14</f>
        <v>140000</v>
      </c>
      <c r="I26" s="7"/>
      <c r="J26" s="7"/>
      <c r="K26" s="7"/>
      <c r="L26" s="7"/>
      <c r="M26" s="7"/>
      <c r="N26" s="7"/>
      <c r="O26" s="8"/>
      <c r="P26" s="7"/>
      <c r="Q26" s="7"/>
      <c r="R26" s="7"/>
    </row>
    <row r="27" spans="1:18" ht="12.75" customHeight="1" x14ac:dyDescent="0.2">
      <c r="A27" s="7"/>
      <c r="B27" s="7"/>
      <c r="C27" s="7"/>
      <c r="D27" s="78" t="s">
        <v>84</v>
      </c>
      <c r="E27" s="78"/>
      <c r="F27" s="103">
        <f>F26*H13</f>
        <v>64000</v>
      </c>
      <c r="G27" s="7"/>
      <c r="H27" s="106">
        <f>H26*H13</f>
        <v>11200</v>
      </c>
      <c r="I27" s="7"/>
      <c r="J27" s="7"/>
      <c r="K27" s="7"/>
      <c r="L27" s="7"/>
      <c r="M27" s="7"/>
      <c r="N27" s="7"/>
      <c r="O27" s="8"/>
      <c r="P27" s="7"/>
      <c r="Q27" s="7"/>
      <c r="R27" s="7"/>
    </row>
    <row r="28" spans="1:18" ht="12.75" customHeight="1" x14ac:dyDescent="0.2">
      <c r="A28" s="7"/>
      <c r="B28" s="7"/>
      <c r="C28" s="7"/>
      <c r="D28" s="78" t="s">
        <v>85</v>
      </c>
      <c r="E28" s="78"/>
      <c r="F28" s="103">
        <f>F27/12</f>
        <v>5333.333333333333</v>
      </c>
      <c r="G28" s="7"/>
      <c r="H28" s="107">
        <f>H27/12</f>
        <v>933.33333333333337</v>
      </c>
      <c r="I28" s="7"/>
      <c r="J28" s="80"/>
      <c r="K28" s="7"/>
      <c r="L28" s="7"/>
      <c r="M28" s="7"/>
      <c r="N28" s="7"/>
      <c r="O28" s="8"/>
      <c r="P28" s="7"/>
      <c r="Q28" s="7"/>
      <c r="R28" s="7"/>
    </row>
    <row r="29" spans="1:18" ht="12.75" customHeight="1" x14ac:dyDescent="0.2">
      <c r="A29" s="7"/>
      <c r="B29" s="7"/>
      <c r="C29" s="7"/>
      <c r="D29" s="78"/>
      <c r="E29" s="78"/>
      <c r="F29" s="6"/>
      <c r="G29" s="7"/>
      <c r="H29" s="7"/>
      <c r="I29" s="7"/>
      <c r="J29" s="7"/>
      <c r="K29" s="7"/>
      <c r="L29" s="7"/>
      <c r="M29" s="7"/>
      <c r="N29" s="7"/>
      <c r="O29" s="8"/>
      <c r="P29" s="7"/>
      <c r="Q29" s="7"/>
      <c r="R29" s="7"/>
    </row>
    <row r="30" spans="1:18" ht="12.75" customHeight="1" x14ac:dyDescent="0.2">
      <c r="A30" s="7"/>
      <c r="B30" s="7"/>
      <c r="C30" s="7"/>
      <c r="D30" s="78" t="s">
        <v>74</v>
      </c>
      <c r="E30" s="78"/>
      <c r="F30" s="7"/>
      <c r="G30" s="7"/>
      <c r="H30" s="81">
        <v>475</v>
      </c>
      <c r="I30" s="70" t="s">
        <v>116</v>
      </c>
      <c r="J30" s="70" t="s">
        <v>115</v>
      </c>
      <c r="K30" s="7"/>
      <c r="L30" s="7"/>
      <c r="M30" s="7"/>
      <c r="N30" s="7"/>
      <c r="O30" s="8"/>
      <c r="P30" s="7"/>
      <c r="Q30" s="7"/>
      <c r="R30" s="7"/>
    </row>
    <row r="31" spans="1:18" ht="12.75" customHeight="1" x14ac:dyDescent="0.2">
      <c r="A31" s="7"/>
      <c r="B31" s="7"/>
      <c r="C31" s="7"/>
      <c r="D31" s="78" t="s">
        <v>86</v>
      </c>
      <c r="E31" s="78"/>
      <c r="F31" s="7"/>
      <c r="G31" s="7"/>
      <c r="H31" s="108">
        <f>H30*H21</f>
        <v>95000</v>
      </c>
      <c r="I31" s="7"/>
      <c r="J31" s="7"/>
      <c r="K31" s="7"/>
      <c r="L31" s="7"/>
      <c r="M31" s="7"/>
      <c r="N31" s="7"/>
      <c r="O31" s="8"/>
      <c r="P31" s="7"/>
      <c r="Q31" s="7"/>
      <c r="R31" s="7"/>
    </row>
    <row r="32" spans="1:18" x14ac:dyDescent="0.2">
      <c r="A32" s="7"/>
      <c r="B32" s="7"/>
      <c r="C32" s="7"/>
      <c r="D32" s="78"/>
      <c r="E32" s="78"/>
      <c r="F32" s="7"/>
      <c r="G32" s="7"/>
      <c r="H32" s="82"/>
      <c r="I32" s="7"/>
      <c r="J32" s="7"/>
      <c r="K32" s="7"/>
      <c r="L32" s="7"/>
      <c r="M32" s="7"/>
      <c r="N32" s="7"/>
      <c r="O32" s="8"/>
      <c r="P32" s="7"/>
      <c r="Q32" s="7"/>
      <c r="R32" s="7"/>
    </row>
    <row r="33" spans="1:18" ht="12.75" customHeight="1" x14ac:dyDescent="0.2">
      <c r="A33" s="7"/>
      <c r="B33" s="7"/>
      <c r="C33" s="7"/>
      <c r="D33" s="78" t="s">
        <v>87</v>
      </c>
      <c r="E33" s="78"/>
      <c r="F33" s="7"/>
      <c r="G33" s="7"/>
      <c r="H33" s="81">
        <v>75000</v>
      </c>
      <c r="I33" s="70" t="s">
        <v>116</v>
      </c>
      <c r="J33" s="70" t="s">
        <v>115</v>
      </c>
      <c r="K33" s="7"/>
      <c r="L33" s="7"/>
      <c r="M33" s="7"/>
      <c r="N33" s="7"/>
      <c r="O33" s="8"/>
      <c r="P33" s="7"/>
      <c r="Q33" s="7"/>
      <c r="R33" s="7"/>
    </row>
    <row r="34" spans="1:18" x14ac:dyDescent="0.2">
      <c r="A34" s="7"/>
      <c r="B34" s="7"/>
      <c r="C34" s="7"/>
      <c r="D34" s="78" t="s">
        <v>75</v>
      </c>
      <c r="E34" s="78"/>
      <c r="F34" s="7"/>
      <c r="G34" s="7"/>
      <c r="H34" s="81">
        <v>50</v>
      </c>
      <c r="I34" s="70" t="s">
        <v>116</v>
      </c>
      <c r="J34" s="70" t="s">
        <v>115</v>
      </c>
      <c r="K34" s="7"/>
    </row>
    <row r="35" spans="1:18" x14ac:dyDescent="0.2">
      <c r="A35" s="7"/>
      <c r="B35" s="7"/>
      <c r="C35" s="7"/>
      <c r="D35" s="78" t="s">
        <v>111</v>
      </c>
      <c r="E35" s="78"/>
      <c r="F35" s="7"/>
      <c r="G35" s="7"/>
      <c r="H35" s="108">
        <f>H34*H21</f>
        <v>10000</v>
      </c>
      <c r="I35" s="7"/>
      <c r="J35" s="7"/>
      <c r="K35" s="7"/>
    </row>
    <row r="36" spans="1:18" x14ac:dyDescent="0.2">
      <c r="A36" s="7"/>
      <c r="B36" s="7"/>
      <c r="C36" s="7"/>
      <c r="D36" s="78"/>
      <c r="E36" s="78"/>
      <c r="F36" s="7"/>
      <c r="G36" s="7"/>
      <c r="H36" s="82"/>
      <c r="I36" s="7"/>
      <c r="J36" s="7"/>
      <c r="K36" s="7"/>
    </row>
    <row r="37" spans="1:18" x14ac:dyDescent="0.2">
      <c r="A37" s="7"/>
      <c r="B37" s="7"/>
      <c r="C37" s="7"/>
      <c r="D37" s="78" t="s">
        <v>88</v>
      </c>
      <c r="E37" s="78"/>
      <c r="F37" s="5"/>
      <c r="G37" s="7"/>
      <c r="H37" s="109">
        <f>SUM(H31:H33)-H35</f>
        <v>160000</v>
      </c>
      <c r="I37" s="83"/>
      <c r="J37" s="7"/>
      <c r="K37" s="7"/>
      <c r="L37" s="7"/>
      <c r="M37" s="7"/>
      <c r="N37" s="7"/>
      <c r="O37" s="7"/>
      <c r="P37" s="7"/>
      <c r="Q37" s="7"/>
      <c r="R37" s="7"/>
    </row>
    <row r="38" spans="1:18" s="36" customFormat="1" ht="13.5" customHeight="1" x14ac:dyDescent="0.2">
      <c r="A38" s="38"/>
      <c r="B38" s="38"/>
      <c r="C38" s="38"/>
      <c r="D38" s="84"/>
      <c r="E38" s="84"/>
      <c r="F38" s="37"/>
      <c r="G38" s="38"/>
      <c r="H38" s="85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x14ac:dyDescent="0.2">
      <c r="A39" s="7"/>
      <c r="B39" s="97" t="s">
        <v>131</v>
      </c>
      <c r="C39" s="119"/>
      <c r="D39" s="92"/>
      <c r="E39" s="92"/>
      <c r="F39" s="92"/>
      <c r="G39" s="96"/>
      <c r="H39" s="96"/>
      <c r="I39" s="98"/>
      <c r="J39" s="99"/>
      <c r="K39" s="38"/>
      <c r="L39" s="7"/>
      <c r="M39" s="7"/>
      <c r="N39" s="7"/>
      <c r="O39" s="7"/>
      <c r="P39" s="7"/>
      <c r="Q39" s="7"/>
      <c r="R39" s="7"/>
    </row>
    <row r="40" spans="1:18" x14ac:dyDescent="0.2">
      <c r="A40" s="7"/>
      <c r="B40" s="86"/>
      <c r="C40" s="86"/>
      <c r="D40" s="64"/>
      <c r="E40" s="64"/>
      <c r="F40" s="64"/>
      <c r="G40" s="76"/>
      <c r="H40" s="76"/>
      <c r="I40" s="87"/>
      <c r="J40" s="88"/>
      <c r="K40" s="38"/>
      <c r="L40" s="7"/>
      <c r="M40" s="7"/>
      <c r="N40" s="7"/>
      <c r="O40" s="7"/>
      <c r="P40" s="7"/>
      <c r="Q40" s="7"/>
      <c r="R40" s="7"/>
    </row>
    <row r="41" spans="1:18" x14ac:dyDescent="0.2">
      <c r="A41" s="7"/>
      <c r="B41" s="132" t="s">
        <v>123</v>
      </c>
      <c r="C41" s="132"/>
      <c r="D41" s="132"/>
      <c r="E41" s="7"/>
      <c r="F41" s="110">
        <f>'Note Taking'!J238*1.54</f>
        <v>693000</v>
      </c>
      <c r="G41" s="132" t="s">
        <v>124</v>
      </c>
      <c r="H41" s="132"/>
      <c r="I41" s="132"/>
      <c r="J41" s="112">
        <f>F41/11470</f>
        <v>60.418482999128159</v>
      </c>
      <c r="K41" s="28"/>
      <c r="L41" s="7"/>
      <c r="M41" s="7"/>
      <c r="N41" s="7"/>
      <c r="O41" s="7"/>
      <c r="P41" s="7"/>
      <c r="Q41" s="7"/>
      <c r="R41" s="7"/>
    </row>
    <row r="42" spans="1:18" x14ac:dyDescent="0.2">
      <c r="A42" s="7"/>
      <c r="B42" s="130" t="s">
        <v>125</v>
      </c>
      <c r="C42" s="130"/>
      <c r="D42" s="130"/>
      <c r="E42" s="7"/>
      <c r="F42" s="111">
        <f>F41/2000</f>
        <v>346.5</v>
      </c>
      <c r="G42" s="130" t="s">
        <v>126</v>
      </c>
      <c r="H42" s="130"/>
      <c r="I42" s="130"/>
      <c r="J42" s="111">
        <f>F41/8066</f>
        <v>85.916191420778574</v>
      </c>
      <c r="K42" s="1"/>
      <c r="L42" s="7"/>
      <c r="M42" s="7"/>
      <c r="N42" s="7"/>
      <c r="O42" s="7"/>
      <c r="P42" s="7"/>
      <c r="Q42" s="7"/>
      <c r="R42" s="7"/>
    </row>
    <row r="43" spans="1:18" x14ac:dyDescent="0.2">
      <c r="A43" s="7"/>
      <c r="B43" s="30"/>
      <c r="C43" s="30"/>
      <c r="D43" s="30"/>
      <c r="E43" s="7"/>
      <c r="F43" s="29"/>
      <c r="G43" s="30"/>
      <c r="H43" s="29"/>
      <c r="I43" s="31"/>
      <c r="J43" s="31"/>
      <c r="K43" s="2"/>
      <c r="L43" s="7"/>
      <c r="M43" s="7"/>
      <c r="N43" s="7"/>
      <c r="O43" s="7"/>
      <c r="P43" s="7"/>
      <c r="Q43" s="7"/>
      <c r="R43" s="7"/>
    </row>
    <row r="44" spans="1:18" ht="89.25" x14ac:dyDescent="0.2">
      <c r="A44" s="7"/>
      <c r="B44" s="30" t="s">
        <v>127</v>
      </c>
      <c r="C44" s="30"/>
      <c r="D44" s="127" t="s">
        <v>127</v>
      </c>
      <c r="E44" s="7"/>
      <c r="F44" s="110">
        <f>F41/2.06</f>
        <v>336407.76699029125</v>
      </c>
      <c r="G44" s="128" t="s">
        <v>128</v>
      </c>
      <c r="H44" s="128"/>
      <c r="I44" s="128"/>
      <c r="J44" s="110">
        <f>F41/10660</f>
        <v>65.009380863039397</v>
      </c>
      <c r="K44" s="2"/>
      <c r="L44" s="7"/>
      <c r="M44" s="7"/>
      <c r="N44" s="7"/>
      <c r="O44" s="7"/>
      <c r="P44" s="7"/>
      <c r="Q44" s="7"/>
      <c r="R44" s="7"/>
    </row>
    <row r="45" spans="1:18" x14ac:dyDescent="0.2">
      <c r="A45" s="7"/>
      <c r="B45" s="30"/>
      <c r="C45" s="30"/>
      <c r="D45" s="30" t="s">
        <v>125</v>
      </c>
      <c r="E45" s="7"/>
      <c r="F45" s="111">
        <f>F44/2000</f>
        <v>168.20388349514562</v>
      </c>
      <c r="G45" s="129"/>
      <c r="H45" s="129"/>
      <c r="I45" s="129"/>
      <c r="J45" s="32"/>
      <c r="K45" s="2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7"/>
      <c r="G46" s="129"/>
      <c r="H46" s="129"/>
      <c r="I46" s="129"/>
      <c r="J46" s="7"/>
      <c r="K46" s="7"/>
      <c r="L46" s="7"/>
      <c r="M46" s="7"/>
      <c r="N46" s="7"/>
      <c r="O46" s="7"/>
      <c r="P46" s="7"/>
      <c r="Q46" s="7"/>
      <c r="R46" s="7"/>
    </row>
    <row r="47" spans="1:18" ht="12.75" customHeight="1" x14ac:dyDescent="0.2">
      <c r="A47" s="7"/>
      <c r="B47" s="121" t="s">
        <v>132</v>
      </c>
      <c r="C47" s="33"/>
      <c r="D47" s="1"/>
      <c r="E47" s="1"/>
      <c r="F47" s="1"/>
      <c r="G47" s="1"/>
      <c r="H47" s="1"/>
      <c r="I47" s="1"/>
      <c r="J47" s="1"/>
      <c r="K47" s="1"/>
      <c r="L47" s="7"/>
      <c r="M47" s="7"/>
      <c r="N47" s="7"/>
      <c r="O47" s="7"/>
      <c r="P47" s="7"/>
      <c r="Q47" s="7"/>
      <c r="R47" s="7"/>
    </row>
    <row r="48" spans="1:18" ht="12.75" customHeight="1" x14ac:dyDescent="0.2">
      <c r="A48" s="7"/>
      <c r="B48" s="121"/>
      <c r="C48" s="33"/>
      <c r="D48" s="1"/>
      <c r="E48" s="1"/>
      <c r="F48" s="1"/>
      <c r="G48" s="1"/>
      <c r="H48" s="1"/>
      <c r="I48" s="1"/>
      <c r="J48" s="1"/>
      <c r="K48" s="1"/>
      <c r="L48" s="7"/>
      <c r="M48" s="7"/>
      <c r="N48" s="7"/>
      <c r="O48" s="7"/>
      <c r="P48" s="7"/>
      <c r="Q48" s="7"/>
      <c r="R48" s="7"/>
    </row>
    <row r="49" spans="1:18" ht="12.75" customHeight="1" x14ac:dyDescent="0.2">
      <c r="A49" s="7"/>
      <c r="B49" s="137" t="s">
        <v>133</v>
      </c>
      <c r="C49" s="138"/>
      <c r="D49" s="138"/>
      <c r="E49" s="138"/>
      <c r="F49" s="138"/>
      <c r="G49" s="138"/>
      <c r="H49" s="138"/>
      <c r="I49" s="139"/>
      <c r="J49" s="139"/>
      <c r="K49" s="139"/>
      <c r="L49" s="139"/>
      <c r="M49" s="139"/>
      <c r="N49" s="139"/>
      <c r="O49" s="139"/>
      <c r="P49" s="139"/>
      <c r="Q49" s="139"/>
      <c r="R49" s="7"/>
    </row>
    <row r="50" spans="1:18" x14ac:dyDescent="0.2">
      <c r="B50" s="138"/>
      <c r="C50" s="138"/>
      <c r="D50" s="138"/>
      <c r="E50" s="138"/>
      <c r="F50" s="138"/>
      <c r="G50" s="138"/>
      <c r="H50" s="138"/>
      <c r="I50" s="139"/>
      <c r="J50" s="139"/>
      <c r="K50" s="139"/>
      <c r="L50" s="139"/>
      <c r="M50" s="139"/>
      <c r="N50" s="139"/>
      <c r="O50" s="139"/>
      <c r="P50" s="139"/>
      <c r="Q50" s="139"/>
    </row>
    <row r="51" spans="1:18" x14ac:dyDescent="0.2">
      <c r="B51" s="138"/>
      <c r="C51" s="138"/>
      <c r="D51" s="138"/>
      <c r="E51" s="138"/>
      <c r="F51" s="138"/>
      <c r="G51" s="138"/>
      <c r="H51" s="138"/>
      <c r="I51" s="139"/>
      <c r="J51" s="139"/>
      <c r="K51" s="139"/>
      <c r="L51" s="139"/>
      <c r="M51" s="139"/>
      <c r="N51" s="139"/>
      <c r="O51" s="139"/>
      <c r="P51" s="139"/>
      <c r="Q51" s="139"/>
    </row>
  </sheetData>
  <mergeCells count="16">
    <mergeCell ref="B7:R7"/>
    <mergeCell ref="B49:Q51"/>
    <mergeCell ref="D3:H4"/>
    <mergeCell ref="L16:N16"/>
    <mergeCell ref="L17:N17"/>
    <mergeCell ref="L14:N14"/>
    <mergeCell ref="L13:N13"/>
    <mergeCell ref="L12:N12"/>
    <mergeCell ref="B42:D42"/>
    <mergeCell ref="G44:I46"/>
    <mergeCell ref="G42:I42"/>
    <mergeCell ref="L19:N19"/>
    <mergeCell ref="B41:D41"/>
    <mergeCell ref="G41:I41"/>
    <mergeCell ref="B13:D13"/>
    <mergeCell ref="B15:D15"/>
  </mergeCells>
  <phoneticPr fontId="2" type="noConversion"/>
  <printOptions horizontalCentered="1"/>
  <pageMargins left="0.75" right="0.75" top="0.4" bottom="0.22" header="0.28000000000000003" footer="0.24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E16"/>
  <sheetViews>
    <sheetView topLeftCell="D1" workbookViewId="0">
      <selection activeCell="L20" sqref="L20"/>
    </sheetView>
  </sheetViews>
  <sheetFormatPr defaultRowHeight="12.75" x14ac:dyDescent="0.2"/>
  <sheetData>
    <row r="1" spans="1:31" x14ac:dyDescent="0.2">
      <c r="A1" s="23"/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  <c r="R1" s="21">
        <v>17</v>
      </c>
      <c r="S1" s="21">
        <v>18</v>
      </c>
      <c r="T1" s="21">
        <v>19</v>
      </c>
      <c r="U1" s="21">
        <v>20</v>
      </c>
      <c r="V1" s="21">
        <v>21</v>
      </c>
      <c r="W1" s="21">
        <v>22</v>
      </c>
      <c r="X1" s="21">
        <v>23</v>
      </c>
      <c r="Y1" s="21">
        <v>24</v>
      </c>
      <c r="Z1" s="21">
        <v>25</v>
      </c>
      <c r="AA1" s="21">
        <v>26</v>
      </c>
      <c r="AB1" s="21">
        <v>27</v>
      </c>
      <c r="AC1" s="21">
        <v>28</v>
      </c>
      <c r="AD1" s="21">
        <v>29</v>
      </c>
      <c r="AE1" s="21">
        <v>30</v>
      </c>
    </row>
    <row r="2" spans="1:31" x14ac:dyDescent="0.2">
      <c r="A2" s="20">
        <v>0.01</v>
      </c>
      <c r="B2" s="22">
        <v>0.99</v>
      </c>
      <c r="C2" s="22">
        <v>0.98</v>
      </c>
      <c r="D2" s="22">
        <v>0.97099999999999997</v>
      </c>
      <c r="E2" s="22">
        <v>0.96099999999999997</v>
      </c>
      <c r="F2" s="22">
        <v>0.95099999999999996</v>
      </c>
      <c r="G2" s="22">
        <v>0.94199999999999995</v>
      </c>
      <c r="H2" s="22">
        <v>0.93300000000000005</v>
      </c>
      <c r="I2" s="22">
        <v>0.92300000000000004</v>
      </c>
      <c r="J2" s="22">
        <v>0.91400000000000003</v>
      </c>
      <c r="K2" s="22">
        <v>0.90500000000000003</v>
      </c>
      <c r="L2" s="22">
        <v>0.89600000000000002</v>
      </c>
      <c r="M2" s="22">
        <v>0.88700000000000001</v>
      </c>
      <c r="N2" s="22">
        <v>0.879</v>
      </c>
      <c r="O2" s="22">
        <v>0.87</v>
      </c>
      <c r="P2" s="22">
        <v>0.86099999999999999</v>
      </c>
      <c r="Q2" s="22">
        <v>0.85299999999999998</v>
      </c>
      <c r="R2" s="22">
        <v>0.84399999999999997</v>
      </c>
      <c r="S2" s="22">
        <v>0.83599999999999997</v>
      </c>
      <c r="T2" s="22">
        <v>0.82799999999999996</v>
      </c>
      <c r="U2" s="22">
        <v>0.82</v>
      </c>
      <c r="V2" s="22">
        <v>0.81100000000000005</v>
      </c>
      <c r="W2" s="22">
        <v>0.80300000000000005</v>
      </c>
      <c r="X2" s="22">
        <v>0.79500000000000004</v>
      </c>
      <c r="Y2" s="22">
        <v>0.78800000000000003</v>
      </c>
      <c r="Z2" s="22">
        <v>0.78</v>
      </c>
      <c r="AA2" s="22">
        <v>0.77200000000000002</v>
      </c>
      <c r="AB2" s="22">
        <v>0.76400000000000001</v>
      </c>
      <c r="AC2" s="22">
        <v>0.75700000000000001</v>
      </c>
      <c r="AD2" s="22">
        <v>0.749</v>
      </c>
      <c r="AE2" s="22">
        <v>0.74199999999999999</v>
      </c>
    </row>
    <row r="3" spans="1:31" x14ac:dyDescent="0.2">
      <c r="A3" s="20">
        <v>0.02</v>
      </c>
      <c r="B3" s="22">
        <v>0.98</v>
      </c>
      <c r="C3" s="22">
        <v>0.96099999999999997</v>
      </c>
      <c r="D3" s="22">
        <v>0.94199999999999995</v>
      </c>
      <c r="E3" s="22">
        <v>0.92400000000000004</v>
      </c>
      <c r="F3" s="22">
        <v>0.90600000000000003</v>
      </c>
      <c r="G3" s="22">
        <v>0.88800000000000001</v>
      </c>
      <c r="H3" s="22">
        <v>0.871</v>
      </c>
      <c r="I3" s="22">
        <v>0.85299999999999998</v>
      </c>
      <c r="J3" s="22">
        <v>0.83699999999999997</v>
      </c>
      <c r="K3" s="22">
        <v>0.82</v>
      </c>
      <c r="L3" s="22">
        <v>0.80400000000000005</v>
      </c>
      <c r="M3" s="22">
        <v>0.78800000000000003</v>
      </c>
      <c r="N3" s="22">
        <v>0.77300000000000002</v>
      </c>
      <c r="O3" s="22">
        <v>0.75800000000000001</v>
      </c>
      <c r="P3" s="22">
        <v>0.74299999999999999</v>
      </c>
      <c r="Q3" s="22">
        <v>0.72799999999999998</v>
      </c>
      <c r="R3" s="22">
        <v>0.71399999999999997</v>
      </c>
      <c r="S3" s="22">
        <v>0.7</v>
      </c>
      <c r="T3" s="22">
        <v>0.68600000000000005</v>
      </c>
      <c r="U3" s="22">
        <v>0.67300000000000004</v>
      </c>
      <c r="V3" s="22">
        <v>0.66</v>
      </c>
      <c r="W3" s="22">
        <v>0.64700000000000002</v>
      </c>
      <c r="X3" s="22">
        <v>0.63400000000000001</v>
      </c>
      <c r="Y3" s="22">
        <v>0.622</v>
      </c>
      <c r="Z3" s="22">
        <v>0.61</v>
      </c>
      <c r="AA3" s="22">
        <v>0.59799999999999998</v>
      </c>
      <c r="AB3" s="22">
        <v>0.58599999999999997</v>
      </c>
      <c r="AC3" s="22">
        <v>0.57399999999999995</v>
      </c>
      <c r="AD3" s="22">
        <v>0.56299999999999994</v>
      </c>
      <c r="AE3" s="22">
        <v>0.55200000000000005</v>
      </c>
    </row>
    <row r="4" spans="1:31" x14ac:dyDescent="0.2">
      <c r="A4" s="20">
        <v>0.03</v>
      </c>
      <c r="B4" s="22">
        <v>0.97099999999999997</v>
      </c>
      <c r="C4" s="22">
        <v>0.94299999999999995</v>
      </c>
      <c r="D4" s="22">
        <v>0.91500000000000004</v>
      </c>
      <c r="E4" s="22">
        <v>0.88800000000000001</v>
      </c>
      <c r="F4" s="22">
        <v>0.86299999999999999</v>
      </c>
      <c r="G4" s="22">
        <v>0.83699999999999997</v>
      </c>
      <c r="H4" s="22">
        <v>0.81299999999999994</v>
      </c>
      <c r="I4" s="22">
        <v>0.78900000000000003</v>
      </c>
      <c r="J4" s="22">
        <v>0.76600000000000001</v>
      </c>
      <c r="K4" s="22">
        <v>0.74399999999999999</v>
      </c>
      <c r="L4" s="22">
        <v>0.72199999999999998</v>
      </c>
      <c r="M4" s="22">
        <v>0.70099999999999996</v>
      </c>
      <c r="N4" s="22">
        <v>0.68100000000000005</v>
      </c>
      <c r="O4" s="22">
        <v>0.66100000000000003</v>
      </c>
      <c r="P4" s="22">
        <v>0.64200000000000002</v>
      </c>
      <c r="Q4" s="22">
        <v>0.623</v>
      </c>
      <c r="R4" s="22">
        <v>0.60499999999999998</v>
      </c>
      <c r="S4" s="22">
        <v>0.58699999999999997</v>
      </c>
      <c r="T4" s="22">
        <v>0.56999999999999995</v>
      </c>
      <c r="U4" s="22">
        <v>0.55400000000000005</v>
      </c>
      <c r="V4" s="22">
        <v>0.53800000000000003</v>
      </c>
      <c r="W4" s="22">
        <v>0.52200000000000002</v>
      </c>
      <c r="X4" s="22">
        <v>0.50700000000000001</v>
      </c>
      <c r="Y4" s="22">
        <v>0.49199999999999999</v>
      </c>
      <c r="Z4" s="22">
        <v>0.47799999999999998</v>
      </c>
      <c r="AA4" s="22">
        <v>0.46400000000000002</v>
      </c>
      <c r="AB4" s="22">
        <v>0.45</v>
      </c>
      <c r="AC4" s="22">
        <v>0.437</v>
      </c>
      <c r="AD4" s="22">
        <v>0.42399999999999999</v>
      </c>
      <c r="AE4" s="22">
        <v>0.41199999999999998</v>
      </c>
    </row>
    <row r="5" spans="1:31" x14ac:dyDescent="0.2">
      <c r="A5" s="20">
        <v>0.04</v>
      </c>
      <c r="B5" s="22">
        <v>0.96199999999999997</v>
      </c>
      <c r="C5" s="22">
        <v>0.92500000000000004</v>
      </c>
      <c r="D5" s="22">
        <v>0.88900000000000001</v>
      </c>
      <c r="E5" s="22">
        <v>0.85499999999999998</v>
      </c>
      <c r="F5" s="22">
        <v>0.82199999999999995</v>
      </c>
      <c r="G5" s="22">
        <v>0.79</v>
      </c>
      <c r="H5" s="22">
        <v>0.76</v>
      </c>
      <c r="I5" s="22">
        <v>0.73099999999999998</v>
      </c>
      <c r="J5" s="22">
        <v>0.70299999999999996</v>
      </c>
      <c r="K5" s="22">
        <v>0.67600000000000005</v>
      </c>
      <c r="L5" s="22">
        <v>0.65</v>
      </c>
      <c r="M5" s="22">
        <v>0.625</v>
      </c>
      <c r="N5" s="22">
        <v>0.60099999999999998</v>
      </c>
      <c r="O5" s="22">
        <v>0.57699999999999996</v>
      </c>
      <c r="P5" s="22">
        <v>0.55500000000000005</v>
      </c>
      <c r="Q5" s="22">
        <v>0.53400000000000003</v>
      </c>
      <c r="R5" s="22">
        <v>0.51300000000000001</v>
      </c>
      <c r="S5" s="22">
        <v>0.49399999999999999</v>
      </c>
      <c r="T5" s="22">
        <v>0.47499999999999998</v>
      </c>
      <c r="U5" s="22">
        <v>0.45600000000000002</v>
      </c>
      <c r="V5" s="22">
        <v>0.439</v>
      </c>
      <c r="W5" s="22">
        <v>0.42199999999999999</v>
      </c>
      <c r="X5" s="22">
        <v>0.40600000000000003</v>
      </c>
      <c r="Y5" s="22">
        <v>0.39</v>
      </c>
      <c r="Z5" s="22">
        <v>0.375</v>
      </c>
      <c r="AA5" s="22">
        <v>0.36099999999999999</v>
      </c>
      <c r="AB5" s="22">
        <v>0.34699999999999998</v>
      </c>
      <c r="AC5" s="22">
        <v>0.33300000000000002</v>
      </c>
      <c r="AD5" s="22">
        <v>0.32100000000000001</v>
      </c>
      <c r="AE5" s="22">
        <v>0.308</v>
      </c>
    </row>
    <row r="6" spans="1:31" x14ac:dyDescent="0.2">
      <c r="A6" s="20">
        <v>0.05</v>
      </c>
      <c r="B6" s="22">
        <v>0.95199999999999996</v>
      </c>
      <c r="C6" s="22">
        <v>0.90700000000000003</v>
      </c>
      <c r="D6" s="22">
        <v>0.86399999999999999</v>
      </c>
      <c r="E6" s="22">
        <v>0.82299999999999995</v>
      </c>
      <c r="F6" s="22">
        <v>0.78400000000000003</v>
      </c>
      <c r="G6" s="22">
        <v>0.746</v>
      </c>
      <c r="H6" s="22">
        <v>0.71099999999999997</v>
      </c>
      <c r="I6" s="22">
        <v>0.67700000000000005</v>
      </c>
      <c r="J6" s="22">
        <v>0.64500000000000002</v>
      </c>
      <c r="K6" s="22">
        <v>0.61399999999999999</v>
      </c>
      <c r="L6" s="22">
        <v>0.58499999999999996</v>
      </c>
      <c r="M6" s="22">
        <v>0.55700000000000005</v>
      </c>
      <c r="N6" s="22">
        <v>0.53</v>
      </c>
      <c r="O6" s="22">
        <v>0.505</v>
      </c>
      <c r="P6" s="22">
        <v>0.48099999999999998</v>
      </c>
      <c r="Q6" s="22">
        <v>0.45800000000000002</v>
      </c>
      <c r="R6" s="22">
        <v>0.436</v>
      </c>
      <c r="S6" s="22">
        <v>0.41599999999999998</v>
      </c>
      <c r="T6" s="22">
        <v>0.39600000000000002</v>
      </c>
      <c r="U6" s="22">
        <v>0.377</v>
      </c>
      <c r="V6" s="22">
        <v>0.35899999999999999</v>
      </c>
      <c r="W6" s="22">
        <v>0.34200000000000003</v>
      </c>
      <c r="X6" s="22">
        <v>0.32600000000000001</v>
      </c>
      <c r="Y6" s="22">
        <v>0.31</v>
      </c>
      <c r="Z6" s="22">
        <v>0.29499999999999998</v>
      </c>
      <c r="AA6" s="22">
        <v>0.28100000000000003</v>
      </c>
      <c r="AB6" s="22">
        <v>0.26800000000000002</v>
      </c>
      <c r="AC6" s="22">
        <v>0.255</v>
      </c>
      <c r="AD6" s="22">
        <v>0.24299999999999999</v>
      </c>
      <c r="AE6" s="22">
        <v>0.23100000000000001</v>
      </c>
    </row>
    <row r="7" spans="1:31" x14ac:dyDescent="0.2">
      <c r="A7" s="20">
        <v>0.06</v>
      </c>
      <c r="B7" s="22">
        <v>0.94299999999999995</v>
      </c>
      <c r="C7" s="22">
        <v>0.89</v>
      </c>
      <c r="D7" s="22">
        <v>0.84</v>
      </c>
      <c r="E7" s="22">
        <v>0.79200000000000004</v>
      </c>
      <c r="F7" s="22">
        <v>0.747</v>
      </c>
      <c r="G7" s="22">
        <v>0.70499999999999996</v>
      </c>
      <c r="H7" s="22">
        <v>0.66500000000000004</v>
      </c>
      <c r="I7" s="22">
        <v>0.627</v>
      </c>
      <c r="J7" s="22">
        <v>0.59199999999999997</v>
      </c>
      <c r="K7" s="22">
        <v>0.55800000000000005</v>
      </c>
      <c r="L7" s="22">
        <v>0.52700000000000002</v>
      </c>
      <c r="M7" s="22">
        <v>0.497</v>
      </c>
      <c r="N7" s="22">
        <v>0.46899999999999997</v>
      </c>
      <c r="O7" s="22">
        <v>0.442</v>
      </c>
      <c r="P7" s="22">
        <v>0.41699999999999998</v>
      </c>
      <c r="Q7" s="22">
        <v>0.39400000000000002</v>
      </c>
      <c r="R7" s="22">
        <v>0.371</v>
      </c>
      <c r="S7" s="22">
        <v>0.35</v>
      </c>
      <c r="T7" s="22">
        <v>0.33100000000000002</v>
      </c>
      <c r="U7" s="22">
        <v>0.312</v>
      </c>
      <c r="V7" s="22">
        <v>0.29399999999999998</v>
      </c>
      <c r="W7" s="22">
        <v>0.27800000000000002</v>
      </c>
      <c r="X7" s="22">
        <v>0.26200000000000001</v>
      </c>
      <c r="Y7" s="22">
        <v>0.247</v>
      </c>
      <c r="Z7" s="22">
        <v>0.23300000000000001</v>
      </c>
      <c r="AA7" s="22">
        <v>0.22</v>
      </c>
      <c r="AB7" s="22">
        <v>0.20699999999999999</v>
      </c>
      <c r="AC7" s="22">
        <v>0.19600000000000001</v>
      </c>
      <c r="AD7" s="22">
        <v>0.185</v>
      </c>
      <c r="AE7" s="22">
        <v>0.17399999999999999</v>
      </c>
    </row>
    <row r="8" spans="1:31" x14ac:dyDescent="0.2">
      <c r="A8" s="20">
        <v>7.0000000000000007E-2</v>
      </c>
      <c r="B8" s="22">
        <v>0.93500000000000005</v>
      </c>
      <c r="C8" s="22">
        <v>0.873</v>
      </c>
      <c r="D8" s="22">
        <v>0.81599999999999995</v>
      </c>
      <c r="E8" s="22">
        <v>0.76300000000000001</v>
      </c>
      <c r="F8" s="22">
        <v>0.71299999999999997</v>
      </c>
      <c r="G8" s="22">
        <v>0.66600000000000004</v>
      </c>
      <c r="H8" s="22">
        <v>0.623</v>
      </c>
      <c r="I8" s="22">
        <v>0.58199999999999996</v>
      </c>
      <c r="J8" s="22">
        <v>0.54400000000000004</v>
      </c>
      <c r="K8" s="22">
        <v>0.50800000000000001</v>
      </c>
      <c r="L8" s="22">
        <v>0.47499999999999998</v>
      </c>
      <c r="M8" s="22">
        <v>0.44400000000000001</v>
      </c>
      <c r="N8" s="22">
        <v>0.41499999999999998</v>
      </c>
      <c r="O8" s="22">
        <v>0.38800000000000001</v>
      </c>
      <c r="P8" s="22">
        <v>0.36199999999999999</v>
      </c>
      <c r="Q8" s="22">
        <v>0.33900000000000002</v>
      </c>
      <c r="R8" s="22">
        <v>0.317</v>
      </c>
      <c r="S8" s="22">
        <v>0.29599999999999999</v>
      </c>
      <c r="T8" s="22">
        <v>0.27700000000000002</v>
      </c>
      <c r="U8" s="22">
        <v>0.25800000000000001</v>
      </c>
      <c r="V8" s="22">
        <v>0.24199999999999999</v>
      </c>
      <c r="W8" s="22">
        <v>0.22600000000000001</v>
      </c>
      <c r="X8" s="22">
        <v>0.21099999999999999</v>
      </c>
      <c r="Y8" s="22">
        <v>0.19700000000000001</v>
      </c>
      <c r="Z8" s="22">
        <v>0.184</v>
      </c>
      <c r="AA8" s="22">
        <v>0.17199999999999999</v>
      </c>
      <c r="AB8" s="22">
        <v>0.161</v>
      </c>
      <c r="AC8" s="22">
        <v>0.15</v>
      </c>
      <c r="AD8" s="22">
        <v>0.14099999999999999</v>
      </c>
      <c r="AE8" s="22">
        <v>0.13100000000000001</v>
      </c>
    </row>
    <row r="9" spans="1:31" x14ac:dyDescent="0.2">
      <c r="A9" s="20">
        <v>0.08</v>
      </c>
      <c r="B9" s="22">
        <v>0.92600000000000005</v>
      </c>
      <c r="C9" s="22">
        <v>0.85699999999999998</v>
      </c>
      <c r="D9" s="22">
        <v>0.79400000000000004</v>
      </c>
      <c r="E9" s="22">
        <v>0.73499999999999999</v>
      </c>
      <c r="F9" s="22">
        <v>0.68100000000000005</v>
      </c>
      <c r="G9" s="22">
        <v>0.63</v>
      </c>
      <c r="H9" s="22">
        <v>0.58299999999999996</v>
      </c>
      <c r="I9" s="22">
        <v>0.54</v>
      </c>
      <c r="J9" s="22">
        <v>0.5</v>
      </c>
      <c r="K9" s="22">
        <v>0.46300000000000002</v>
      </c>
      <c r="L9" s="22">
        <v>0.42899999999999999</v>
      </c>
      <c r="M9" s="22">
        <v>0.39700000000000002</v>
      </c>
      <c r="N9" s="22">
        <v>0.36799999999999999</v>
      </c>
      <c r="O9" s="22">
        <v>0.34</v>
      </c>
      <c r="P9" s="22">
        <v>0.315</v>
      </c>
      <c r="Q9" s="22">
        <v>0.29199999999999998</v>
      </c>
      <c r="R9" s="22">
        <v>0.27</v>
      </c>
      <c r="S9" s="22">
        <v>0.25</v>
      </c>
      <c r="T9" s="22">
        <v>0.23200000000000001</v>
      </c>
      <c r="U9" s="22">
        <v>0.215</v>
      </c>
      <c r="V9" s="22">
        <v>0.19900000000000001</v>
      </c>
      <c r="W9" s="22">
        <v>0.184</v>
      </c>
      <c r="X9" s="22">
        <v>0.17</v>
      </c>
      <c r="Y9" s="22">
        <v>0.158</v>
      </c>
      <c r="Z9" s="22">
        <v>0.14599999999999999</v>
      </c>
      <c r="AA9" s="22">
        <v>0.13500000000000001</v>
      </c>
      <c r="AB9" s="22">
        <v>0.125</v>
      </c>
      <c r="AC9" s="22">
        <v>0.11600000000000001</v>
      </c>
      <c r="AD9" s="22">
        <v>0.107</v>
      </c>
      <c r="AE9" s="22">
        <v>9.9000000000000005E-2</v>
      </c>
    </row>
    <row r="10" spans="1:31" x14ac:dyDescent="0.2">
      <c r="A10" s="20">
        <v>0.09</v>
      </c>
      <c r="B10" s="22">
        <v>0.91700000000000004</v>
      </c>
      <c r="C10" s="22">
        <v>0.84199999999999997</v>
      </c>
      <c r="D10" s="22">
        <v>0.77200000000000002</v>
      </c>
      <c r="E10" s="22">
        <v>0.70799999999999996</v>
      </c>
      <c r="F10" s="22">
        <v>0.65</v>
      </c>
      <c r="G10" s="22">
        <v>0.59599999999999997</v>
      </c>
      <c r="H10" s="22">
        <v>0.54700000000000004</v>
      </c>
      <c r="I10" s="22">
        <v>0.502</v>
      </c>
      <c r="J10" s="22">
        <v>0.46</v>
      </c>
      <c r="K10" s="22">
        <v>0.42199999999999999</v>
      </c>
      <c r="L10" s="22">
        <v>0.38800000000000001</v>
      </c>
      <c r="M10" s="22">
        <v>0.35599999999999998</v>
      </c>
      <c r="N10" s="22">
        <v>0.32600000000000001</v>
      </c>
      <c r="O10" s="22">
        <v>0.29899999999999999</v>
      </c>
      <c r="P10" s="22">
        <v>0.27500000000000002</v>
      </c>
      <c r="Q10" s="22">
        <v>0.252</v>
      </c>
      <c r="R10" s="22">
        <v>0.23100000000000001</v>
      </c>
      <c r="S10" s="22">
        <v>0.21199999999999999</v>
      </c>
      <c r="T10" s="22">
        <v>0.19400000000000001</v>
      </c>
      <c r="U10" s="22">
        <v>0.17799999999999999</v>
      </c>
      <c r="V10" s="22">
        <v>0.16400000000000001</v>
      </c>
      <c r="W10" s="22">
        <v>0.15</v>
      </c>
      <c r="X10" s="22">
        <v>0.13800000000000001</v>
      </c>
      <c r="Y10" s="22">
        <v>0.126</v>
      </c>
      <c r="Z10" s="22">
        <v>0.11600000000000001</v>
      </c>
      <c r="AA10" s="22">
        <v>0.106</v>
      </c>
      <c r="AB10" s="22">
        <v>9.8000000000000004E-2</v>
      </c>
      <c r="AC10" s="22">
        <v>0.09</v>
      </c>
      <c r="AD10" s="22">
        <v>8.2000000000000003E-2</v>
      </c>
      <c r="AE10" s="22">
        <v>7.4999999999999997E-2</v>
      </c>
    </row>
    <row r="11" spans="1:31" x14ac:dyDescent="0.2">
      <c r="A11" s="20">
        <v>0.1</v>
      </c>
      <c r="B11" s="22">
        <v>0.90900000000000003</v>
      </c>
      <c r="C11" s="22">
        <v>0.82599999999999996</v>
      </c>
      <c r="D11" s="22">
        <v>0.751</v>
      </c>
      <c r="E11" s="22">
        <v>0.68300000000000005</v>
      </c>
      <c r="F11" s="22">
        <v>0.621</v>
      </c>
      <c r="G11" s="22">
        <v>0.56399999999999995</v>
      </c>
      <c r="H11" s="22">
        <v>0.51300000000000001</v>
      </c>
      <c r="I11" s="22">
        <v>0.46700000000000003</v>
      </c>
      <c r="J11" s="22">
        <v>0.42399999999999999</v>
      </c>
      <c r="K11" s="22">
        <v>0.38600000000000001</v>
      </c>
      <c r="L11" s="22">
        <v>0.35</v>
      </c>
      <c r="M11" s="22">
        <v>0.31900000000000001</v>
      </c>
      <c r="N11" s="22">
        <v>0.28999999999999998</v>
      </c>
      <c r="O11" s="22">
        <v>0.26300000000000001</v>
      </c>
      <c r="P11" s="22">
        <v>0.23899999999999999</v>
      </c>
      <c r="Q11" s="22">
        <v>0.218</v>
      </c>
      <c r="R11" s="22">
        <v>0.19800000000000001</v>
      </c>
      <c r="S11" s="22">
        <v>0.18</v>
      </c>
      <c r="T11" s="22">
        <v>0.16400000000000001</v>
      </c>
      <c r="U11" s="22">
        <v>0.14899999999999999</v>
      </c>
      <c r="V11" s="22">
        <v>0.13500000000000001</v>
      </c>
      <c r="W11" s="22">
        <v>0.123</v>
      </c>
      <c r="X11" s="22">
        <v>0.112</v>
      </c>
      <c r="Y11" s="22">
        <v>0.10199999999999999</v>
      </c>
      <c r="Z11" s="22">
        <v>9.1999999999999998E-2</v>
      </c>
      <c r="AA11" s="22">
        <v>8.4000000000000005E-2</v>
      </c>
      <c r="AB11" s="22">
        <v>7.5999999999999998E-2</v>
      </c>
      <c r="AC11" s="22">
        <v>6.9000000000000006E-2</v>
      </c>
      <c r="AD11" s="22">
        <v>6.3E-2</v>
      </c>
      <c r="AE11" s="22">
        <v>5.7000000000000002E-2</v>
      </c>
    </row>
    <row r="12" spans="1:31" x14ac:dyDescent="0.2">
      <c r="A12" s="20">
        <v>0.11</v>
      </c>
      <c r="B12" s="22">
        <v>0.90100000000000002</v>
      </c>
      <c r="C12" s="22">
        <v>0.81200000000000006</v>
      </c>
      <c r="D12" s="22">
        <v>0.73099999999999998</v>
      </c>
      <c r="E12" s="22">
        <v>0.65900000000000003</v>
      </c>
      <c r="F12" s="22">
        <v>0.59299999999999997</v>
      </c>
      <c r="G12" s="22">
        <v>0.53500000000000003</v>
      </c>
      <c r="H12" s="22">
        <v>0.48199999999999998</v>
      </c>
      <c r="I12" s="22">
        <v>0.434</v>
      </c>
      <c r="J12" s="22">
        <v>0.39100000000000001</v>
      </c>
      <c r="K12" s="22">
        <v>0.35199999999999998</v>
      </c>
      <c r="L12" s="22">
        <v>0.317</v>
      </c>
      <c r="M12" s="22">
        <v>0.28599999999999998</v>
      </c>
      <c r="N12" s="22">
        <v>0.25800000000000001</v>
      </c>
      <c r="O12" s="22">
        <v>0.23200000000000001</v>
      </c>
      <c r="P12" s="22">
        <v>0.20899999999999999</v>
      </c>
      <c r="Q12" s="22">
        <v>0.188</v>
      </c>
      <c r="R12" s="22">
        <v>0.17</v>
      </c>
      <c r="S12" s="22">
        <v>0.153</v>
      </c>
      <c r="T12" s="22">
        <v>0.13800000000000001</v>
      </c>
      <c r="U12" s="22">
        <v>0.124</v>
      </c>
      <c r="V12" s="22">
        <v>0.112</v>
      </c>
      <c r="W12" s="22">
        <v>0.10100000000000001</v>
      </c>
      <c r="X12" s="22">
        <v>9.0999999999999998E-2</v>
      </c>
      <c r="Y12" s="22">
        <v>8.2000000000000003E-2</v>
      </c>
      <c r="Z12" s="22">
        <v>7.3999999999999996E-2</v>
      </c>
      <c r="AA12" s="22">
        <v>6.6000000000000003E-2</v>
      </c>
      <c r="AB12" s="22">
        <v>0.06</v>
      </c>
      <c r="AC12" s="22">
        <v>5.3999999999999999E-2</v>
      </c>
      <c r="AD12" s="22">
        <v>4.8000000000000001E-2</v>
      </c>
      <c r="AE12" s="22">
        <v>4.3999999999999997E-2</v>
      </c>
    </row>
    <row r="13" spans="1:31" x14ac:dyDescent="0.2">
      <c r="A13" s="20">
        <v>0.12</v>
      </c>
      <c r="B13" s="22">
        <v>0.89300000000000002</v>
      </c>
      <c r="C13" s="22">
        <v>0.79700000000000004</v>
      </c>
      <c r="D13" s="22">
        <v>0.71199999999999997</v>
      </c>
      <c r="E13" s="22">
        <v>0.63600000000000001</v>
      </c>
      <c r="F13" s="22">
        <v>0.56699999999999995</v>
      </c>
      <c r="G13" s="22">
        <v>0.50700000000000001</v>
      </c>
      <c r="H13" s="22">
        <v>0.45200000000000001</v>
      </c>
      <c r="I13" s="22">
        <v>0.40400000000000003</v>
      </c>
      <c r="J13" s="22">
        <v>0.36099999999999999</v>
      </c>
      <c r="K13" s="22">
        <v>0.32200000000000001</v>
      </c>
      <c r="L13" s="22">
        <v>0.28699999999999998</v>
      </c>
      <c r="M13" s="22">
        <v>0.25700000000000001</v>
      </c>
      <c r="N13" s="22">
        <v>0.22900000000000001</v>
      </c>
      <c r="O13" s="22">
        <v>0.20499999999999999</v>
      </c>
      <c r="P13" s="22">
        <v>0.183</v>
      </c>
      <c r="Q13" s="22">
        <v>0.16300000000000001</v>
      </c>
      <c r="R13" s="22">
        <v>0.14599999999999999</v>
      </c>
      <c r="S13" s="22">
        <v>0.13</v>
      </c>
      <c r="T13" s="22">
        <v>0.11600000000000001</v>
      </c>
      <c r="U13" s="22">
        <v>0.104</v>
      </c>
      <c r="V13" s="22">
        <v>9.2999999999999999E-2</v>
      </c>
      <c r="W13" s="22">
        <v>8.3000000000000004E-2</v>
      </c>
      <c r="X13" s="22">
        <v>7.3999999999999996E-2</v>
      </c>
      <c r="Y13" s="22">
        <v>6.6000000000000003E-2</v>
      </c>
      <c r="Z13" s="22">
        <v>5.8999999999999997E-2</v>
      </c>
      <c r="AA13" s="22">
        <v>5.2999999999999999E-2</v>
      </c>
      <c r="AB13" s="22">
        <v>4.7E-2</v>
      </c>
      <c r="AC13" s="22">
        <v>4.2000000000000003E-2</v>
      </c>
      <c r="AD13" s="22">
        <v>3.6999999999999998E-2</v>
      </c>
      <c r="AE13" s="22">
        <v>3.3000000000000002E-2</v>
      </c>
    </row>
    <row r="14" spans="1:31" x14ac:dyDescent="0.2">
      <c r="A14" s="20">
        <v>0.13</v>
      </c>
      <c r="B14" s="22">
        <v>0.88500000000000001</v>
      </c>
      <c r="C14" s="22">
        <v>0.78300000000000003</v>
      </c>
      <c r="D14" s="22">
        <v>0.69299999999999995</v>
      </c>
      <c r="E14" s="22">
        <v>0.61299999999999999</v>
      </c>
      <c r="F14" s="22">
        <v>0.54300000000000004</v>
      </c>
      <c r="G14" s="22">
        <v>0.48</v>
      </c>
      <c r="H14" s="22">
        <v>0.42499999999999999</v>
      </c>
      <c r="I14" s="22">
        <v>0.376</v>
      </c>
      <c r="J14" s="22">
        <v>0.33300000000000002</v>
      </c>
      <c r="K14" s="22">
        <v>0.29499999999999998</v>
      </c>
      <c r="L14" s="22">
        <v>0.26100000000000001</v>
      </c>
      <c r="M14" s="22">
        <v>0.23100000000000001</v>
      </c>
      <c r="N14" s="22">
        <v>0.20399999999999999</v>
      </c>
      <c r="O14" s="22">
        <v>0.18099999999999999</v>
      </c>
      <c r="P14" s="22">
        <v>0.16</v>
      </c>
      <c r="Q14" s="22">
        <v>0.14099999999999999</v>
      </c>
      <c r="R14" s="22">
        <v>0.125</v>
      </c>
      <c r="S14" s="22">
        <v>0.111</v>
      </c>
      <c r="T14" s="22">
        <v>9.8000000000000004E-2</v>
      </c>
      <c r="U14" s="22">
        <v>8.6999999999999994E-2</v>
      </c>
      <c r="V14" s="22">
        <v>7.6999999999999999E-2</v>
      </c>
      <c r="W14" s="22">
        <v>6.8000000000000005E-2</v>
      </c>
      <c r="X14" s="22">
        <v>0.06</v>
      </c>
      <c r="Y14" s="22">
        <v>5.2999999999999999E-2</v>
      </c>
      <c r="Z14" s="22">
        <v>4.7E-2</v>
      </c>
      <c r="AA14" s="22">
        <v>4.2000000000000003E-2</v>
      </c>
      <c r="AB14" s="22">
        <v>3.6999999999999998E-2</v>
      </c>
      <c r="AC14" s="22">
        <v>3.3000000000000002E-2</v>
      </c>
      <c r="AD14" s="22">
        <v>2.9000000000000001E-2</v>
      </c>
      <c r="AE14" s="22">
        <v>2.5999999999999999E-2</v>
      </c>
    </row>
    <row r="15" spans="1:31" x14ac:dyDescent="0.2">
      <c r="A15" s="20">
        <v>0.14000000000000001</v>
      </c>
      <c r="B15" s="22">
        <v>0.877</v>
      </c>
      <c r="C15" s="22">
        <v>0.76900000000000002</v>
      </c>
      <c r="D15" s="22">
        <v>0.67500000000000004</v>
      </c>
      <c r="E15" s="22">
        <v>0.59199999999999997</v>
      </c>
      <c r="F15" s="22">
        <v>0.51900000000000002</v>
      </c>
      <c r="G15" s="22">
        <v>0.45600000000000002</v>
      </c>
      <c r="H15" s="22">
        <v>0.4</v>
      </c>
      <c r="I15" s="22">
        <v>0.35099999999999998</v>
      </c>
      <c r="J15" s="22">
        <v>0.308</v>
      </c>
      <c r="K15" s="22">
        <v>0.27</v>
      </c>
      <c r="L15" s="22">
        <v>0.23699999999999999</v>
      </c>
      <c r="M15" s="22">
        <v>0.20799999999999999</v>
      </c>
      <c r="N15" s="22">
        <v>0.182</v>
      </c>
      <c r="O15" s="22">
        <v>0.16</v>
      </c>
      <c r="P15" s="22">
        <v>0.14000000000000001</v>
      </c>
      <c r="Q15" s="22">
        <v>0.123</v>
      </c>
      <c r="R15" s="22">
        <v>0.108</v>
      </c>
      <c r="S15" s="22">
        <v>9.5000000000000001E-2</v>
      </c>
      <c r="T15" s="22">
        <v>8.3000000000000004E-2</v>
      </c>
      <c r="U15" s="22">
        <v>7.2999999999999995E-2</v>
      </c>
      <c r="V15" s="22">
        <v>6.4000000000000001E-2</v>
      </c>
      <c r="W15" s="22">
        <v>5.6000000000000001E-2</v>
      </c>
      <c r="X15" s="22">
        <v>4.9000000000000002E-2</v>
      </c>
      <c r="Y15" s="22">
        <v>4.2999999999999997E-2</v>
      </c>
      <c r="Z15" s="22">
        <v>3.7999999999999999E-2</v>
      </c>
      <c r="AA15" s="22">
        <v>3.3000000000000002E-2</v>
      </c>
      <c r="AB15" s="22">
        <v>2.9000000000000001E-2</v>
      </c>
      <c r="AC15" s="22">
        <v>2.5999999999999999E-2</v>
      </c>
      <c r="AD15" s="22">
        <v>2.1999999999999999E-2</v>
      </c>
      <c r="AE15" s="22">
        <v>0.02</v>
      </c>
    </row>
    <row r="16" spans="1:31" x14ac:dyDescent="0.2">
      <c r="A16" s="20">
        <v>0.15</v>
      </c>
      <c r="B16" s="22">
        <v>0.87</v>
      </c>
      <c r="C16" s="22">
        <v>0.75600000000000001</v>
      </c>
      <c r="D16" s="22">
        <v>0.65800000000000003</v>
      </c>
      <c r="E16" s="22">
        <v>0.57199999999999995</v>
      </c>
      <c r="F16" s="22">
        <v>0.497</v>
      </c>
      <c r="G16" s="22">
        <v>0.432</v>
      </c>
      <c r="H16" s="22">
        <v>0.376</v>
      </c>
      <c r="I16" s="22">
        <v>0.32700000000000001</v>
      </c>
      <c r="J16" s="22">
        <v>0.28399999999999997</v>
      </c>
      <c r="K16" s="22">
        <v>0.247</v>
      </c>
      <c r="L16" s="22">
        <v>0.215</v>
      </c>
      <c r="M16" s="22">
        <v>0.187</v>
      </c>
      <c r="N16" s="22">
        <v>0.16300000000000001</v>
      </c>
      <c r="O16" s="22">
        <v>0.14099999999999999</v>
      </c>
      <c r="P16" s="22">
        <v>0.123</v>
      </c>
      <c r="Q16" s="22">
        <v>0.107</v>
      </c>
      <c r="R16" s="22">
        <v>9.2999999999999999E-2</v>
      </c>
      <c r="S16" s="22">
        <v>8.1000000000000003E-2</v>
      </c>
      <c r="T16" s="22">
        <v>7.0000000000000007E-2</v>
      </c>
      <c r="U16" s="22">
        <v>6.0999999999999999E-2</v>
      </c>
      <c r="V16" s="22">
        <v>5.2999999999999999E-2</v>
      </c>
      <c r="W16" s="22">
        <v>4.5999999999999999E-2</v>
      </c>
      <c r="X16" s="22">
        <v>0.04</v>
      </c>
      <c r="Y16" s="22">
        <v>3.5000000000000003E-2</v>
      </c>
      <c r="Z16" s="22">
        <v>0.03</v>
      </c>
      <c r="AA16" s="22">
        <v>2.5999999999999999E-2</v>
      </c>
      <c r="AB16" s="22">
        <v>2.3E-2</v>
      </c>
      <c r="AC16" s="22">
        <v>0.02</v>
      </c>
      <c r="AD16" s="22">
        <v>1.7000000000000001E-2</v>
      </c>
      <c r="AE16" s="22">
        <v>1.4999999999999999E-2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O103"/>
  <sheetViews>
    <sheetView workbookViewId="0"/>
  </sheetViews>
  <sheetFormatPr defaultRowHeight="12.75" x14ac:dyDescent="0.2"/>
  <cols>
    <col min="1" max="1" width="15.7109375" style="1" bestFit="1" customWidth="1"/>
    <col min="2" max="2" width="17.42578125" style="1" bestFit="1" customWidth="1"/>
    <col min="3" max="3" width="23.5703125" style="1" bestFit="1" customWidth="1"/>
    <col min="4" max="4" width="7.5703125" style="1" bestFit="1" customWidth="1"/>
    <col min="5" max="5" width="6.7109375" style="1" bestFit="1" customWidth="1"/>
    <col min="6" max="6" width="8.5703125" style="1" bestFit="1" customWidth="1"/>
    <col min="7" max="10" width="9.140625" style="1"/>
    <col min="11" max="11" width="14.5703125" style="1" bestFit="1" customWidth="1"/>
    <col min="12" max="12" width="36.5703125" style="1" bestFit="1" customWidth="1"/>
    <col min="13" max="14" width="12.5703125" style="1" bestFit="1" customWidth="1"/>
    <col min="15" max="16" width="9.140625" style="1"/>
    <col min="17" max="17" width="13.140625" style="1" bestFit="1" customWidth="1"/>
    <col min="18" max="18" width="9.28515625" style="1" bestFit="1" customWidth="1"/>
    <col min="19" max="25" width="9.140625" style="1"/>
    <col min="26" max="26" width="15.7109375" style="1" bestFit="1" customWidth="1"/>
    <col min="27" max="27" width="14.5703125" style="1" bestFit="1" customWidth="1"/>
    <col min="28" max="28" width="18.140625" style="1" bestFit="1" customWidth="1"/>
    <col min="29" max="29" width="5.5703125" style="1" bestFit="1" customWidth="1"/>
    <col min="30" max="30" width="6.5703125" style="1" bestFit="1" customWidth="1"/>
    <col min="31" max="31" width="8.5703125" style="1" bestFit="1" customWidth="1"/>
    <col min="32" max="32" width="9.28515625" style="1" customWidth="1"/>
    <col min="33" max="33" width="15.7109375" style="1" bestFit="1" customWidth="1"/>
    <col min="34" max="34" width="9.28515625" style="1" bestFit="1" customWidth="1"/>
    <col min="35" max="35" width="18" style="1" bestFit="1" customWidth="1"/>
    <col min="36" max="16384" width="9.140625" style="1"/>
  </cols>
  <sheetData>
    <row r="1" spans="1:41" s="18" customFormat="1" ht="63.75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113</v>
      </c>
      <c r="G1" s="18" t="s">
        <v>5</v>
      </c>
      <c r="H1" s="18" t="s">
        <v>6</v>
      </c>
      <c r="I1" s="18" t="s">
        <v>7</v>
      </c>
      <c r="K1" s="17" t="s">
        <v>113</v>
      </c>
      <c r="L1" s="17" t="s">
        <v>1</v>
      </c>
      <c r="M1" s="16" t="s">
        <v>6</v>
      </c>
      <c r="N1" s="16" t="s">
        <v>7</v>
      </c>
      <c r="O1" s="18" t="s">
        <v>5</v>
      </c>
      <c r="Q1" s="18" t="s">
        <v>0</v>
      </c>
      <c r="R1" s="18" t="s">
        <v>1</v>
      </c>
      <c r="S1" s="18" t="s">
        <v>2</v>
      </c>
      <c r="T1" s="18" t="s">
        <v>3</v>
      </c>
      <c r="U1" s="18" t="s">
        <v>4</v>
      </c>
      <c r="V1" s="18" t="s">
        <v>113</v>
      </c>
      <c r="W1" s="18" t="s">
        <v>5</v>
      </c>
      <c r="X1" s="18" t="s">
        <v>6</v>
      </c>
      <c r="Y1" s="18" t="s">
        <v>7</v>
      </c>
      <c r="AA1" s="17" t="s">
        <v>113</v>
      </c>
      <c r="AB1" s="17" t="s">
        <v>1</v>
      </c>
      <c r="AC1" s="16" t="s">
        <v>6</v>
      </c>
      <c r="AD1" s="16" t="s">
        <v>7</v>
      </c>
      <c r="AE1" s="18" t="s">
        <v>5</v>
      </c>
      <c r="AG1" s="18" t="s">
        <v>0</v>
      </c>
      <c r="AH1" s="18" t="s">
        <v>1</v>
      </c>
      <c r="AI1" s="18" t="s">
        <v>2</v>
      </c>
      <c r="AJ1" s="18" t="s">
        <v>3</v>
      </c>
      <c r="AK1" s="18" t="s">
        <v>4</v>
      </c>
      <c r="AL1" s="18" t="s">
        <v>113</v>
      </c>
      <c r="AM1" s="18" t="s">
        <v>5</v>
      </c>
      <c r="AN1" s="18" t="s">
        <v>6</v>
      </c>
      <c r="AO1" s="18" t="s">
        <v>7</v>
      </c>
    </row>
    <row r="2" spans="1:41" x14ac:dyDescent="0.2">
      <c r="A2" s="2" t="s">
        <v>8</v>
      </c>
      <c r="B2" t="s">
        <v>9</v>
      </c>
      <c r="C2" s="1" t="s">
        <v>10</v>
      </c>
      <c r="D2" s="24">
        <v>0.68</v>
      </c>
      <c r="E2" s="24">
        <v>-0.33374402221333399</v>
      </c>
      <c r="F2" s="2" t="s">
        <v>11</v>
      </c>
      <c r="G2" s="2" t="s">
        <v>12</v>
      </c>
      <c r="H2" s="2" t="s">
        <v>13</v>
      </c>
      <c r="I2" s="2" t="s">
        <v>14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s">
        <v>12</v>
      </c>
      <c r="Q2" s="1" t="s">
        <v>17</v>
      </c>
      <c r="R2" s="1" t="s">
        <v>9</v>
      </c>
      <c r="S2" s="1" t="s">
        <v>18</v>
      </c>
      <c r="T2" s="24">
        <v>0.51</v>
      </c>
      <c r="U2" s="24">
        <v>-1.7700564716032229E-2</v>
      </c>
      <c r="V2" s="1" t="s">
        <v>11</v>
      </c>
      <c r="W2" s="2" t="s">
        <v>12</v>
      </c>
      <c r="X2" s="2" t="s">
        <v>13</v>
      </c>
      <c r="Y2" s="2" t="s">
        <v>13</v>
      </c>
      <c r="Z2" s="2"/>
      <c r="AA2" s="1" t="e">
        <f>#REF!</f>
        <v>#REF!</v>
      </c>
      <c r="AB2" s="1" t="e">
        <f>#REF!</f>
        <v>#REF!</v>
      </c>
      <c r="AC2" s="1" t="e">
        <f>#REF!</f>
        <v>#REF!</v>
      </c>
      <c r="AD2" s="1" t="s">
        <v>14</v>
      </c>
      <c r="AE2" s="1" t="s">
        <v>15</v>
      </c>
      <c r="AF2" s="2"/>
      <c r="AG2" s="2" t="s">
        <v>8</v>
      </c>
      <c r="AH2" t="s">
        <v>9</v>
      </c>
      <c r="AI2" s="1" t="s">
        <v>16</v>
      </c>
      <c r="AJ2" s="24">
        <v>0.51</v>
      </c>
      <c r="AK2" s="24">
        <v>2.6250100070232662E-2</v>
      </c>
      <c r="AL2" s="2" t="s">
        <v>11</v>
      </c>
      <c r="AM2" s="2" t="s">
        <v>15</v>
      </c>
      <c r="AN2" s="2" t="s">
        <v>13</v>
      </c>
      <c r="AO2" s="2" t="s">
        <v>14</v>
      </c>
    </row>
    <row r="3" spans="1:41" x14ac:dyDescent="0.2">
      <c r="A3" s="2" t="s">
        <v>8</v>
      </c>
      <c r="B3" t="s">
        <v>9</v>
      </c>
      <c r="C3" s="1" t="s">
        <v>16</v>
      </c>
      <c r="D3" s="24">
        <v>0.51</v>
      </c>
      <c r="E3" s="24">
        <v>2.6250100070232662E-2</v>
      </c>
      <c r="F3" s="2" t="s">
        <v>11</v>
      </c>
      <c r="G3" s="2" t="s">
        <v>15</v>
      </c>
      <c r="H3" s="2" t="s">
        <v>13</v>
      </c>
      <c r="I3" s="2" t="s">
        <v>14</v>
      </c>
      <c r="Q3" s="2" t="s">
        <v>21</v>
      </c>
      <c r="R3" t="s">
        <v>9</v>
      </c>
      <c r="S3" t="s">
        <v>22</v>
      </c>
      <c r="T3" s="25">
        <v>0.64</v>
      </c>
      <c r="U3" s="25">
        <v>-0.2</v>
      </c>
      <c r="V3" t="s">
        <v>11</v>
      </c>
      <c r="W3" s="2" t="s">
        <v>12</v>
      </c>
      <c r="X3" s="2" t="s">
        <v>13</v>
      </c>
      <c r="Y3" s="2" t="s">
        <v>13</v>
      </c>
      <c r="Z3" s="2"/>
      <c r="AA3"/>
      <c r="AC3" s="24"/>
      <c r="AD3" s="24"/>
      <c r="AF3" s="2"/>
      <c r="AG3" s="1" t="s">
        <v>17</v>
      </c>
      <c r="AH3" s="1" t="s">
        <v>9</v>
      </c>
      <c r="AI3" s="1" t="s">
        <v>20</v>
      </c>
      <c r="AJ3" s="24">
        <v>0.24</v>
      </c>
      <c r="AK3" s="24">
        <v>4.3496870084333839E-2</v>
      </c>
      <c r="AL3" s="2" t="s">
        <v>11</v>
      </c>
      <c r="AM3" s="2" t="s">
        <v>15</v>
      </c>
      <c r="AN3" s="2" t="s">
        <v>13</v>
      </c>
      <c r="AO3" s="2" t="s">
        <v>14</v>
      </c>
    </row>
    <row r="4" spans="1:41" x14ac:dyDescent="0.2">
      <c r="A4" s="1" t="s">
        <v>17</v>
      </c>
      <c r="B4" s="1" t="s">
        <v>9</v>
      </c>
      <c r="C4" s="1" t="s">
        <v>18</v>
      </c>
      <c r="D4" s="24">
        <v>0.51</v>
      </c>
      <c r="E4" s="24">
        <v>-1.7700564716032229E-2</v>
      </c>
      <c r="F4" s="1" t="s">
        <v>11</v>
      </c>
      <c r="G4" s="2" t="s">
        <v>12</v>
      </c>
      <c r="H4" s="2" t="s">
        <v>13</v>
      </c>
      <c r="I4" s="2" t="s">
        <v>13</v>
      </c>
      <c r="Q4" s="1" t="s">
        <v>25</v>
      </c>
      <c r="R4" t="s">
        <v>9</v>
      </c>
      <c r="S4" s="1" t="s">
        <v>26</v>
      </c>
      <c r="T4" s="24">
        <v>0.78</v>
      </c>
      <c r="U4" s="24">
        <v>-0.13239866953374252</v>
      </c>
      <c r="V4" s="1" t="s">
        <v>11</v>
      </c>
      <c r="W4" s="2" t="s">
        <v>12</v>
      </c>
      <c r="X4" s="2" t="s">
        <v>13</v>
      </c>
      <c r="Y4" s="2" t="s">
        <v>13</v>
      </c>
      <c r="AC4" s="24"/>
      <c r="AD4" s="24"/>
      <c r="AF4" s="2"/>
      <c r="AG4" s="2" t="s">
        <v>21</v>
      </c>
      <c r="AH4" t="s">
        <v>9</v>
      </c>
      <c r="AI4" t="s">
        <v>24</v>
      </c>
      <c r="AJ4" s="25">
        <v>0.39</v>
      </c>
      <c r="AK4" s="25">
        <v>0.163460542951678</v>
      </c>
      <c r="AL4" t="s">
        <v>11</v>
      </c>
      <c r="AM4" s="2" t="s">
        <v>15</v>
      </c>
      <c r="AN4" s="2" t="s">
        <v>13</v>
      </c>
      <c r="AO4" s="2" t="s">
        <v>14</v>
      </c>
    </row>
    <row r="5" spans="1:41" x14ac:dyDescent="0.2">
      <c r="A5" s="1" t="s">
        <v>17</v>
      </c>
      <c r="B5" s="1" t="s">
        <v>9</v>
      </c>
      <c r="C5" s="1" t="s">
        <v>19</v>
      </c>
      <c r="D5" s="24">
        <v>0.51</v>
      </c>
      <c r="E5" s="24">
        <v>-1.7700564716032229E-2</v>
      </c>
      <c r="F5" s="1" t="s">
        <v>11</v>
      </c>
      <c r="G5" s="2" t="s">
        <v>12</v>
      </c>
      <c r="H5" s="2" t="s">
        <v>13</v>
      </c>
      <c r="I5" s="2" t="s">
        <v>14</v>
      </c>
      <c r="Q5" s="2"/>
      <c r="R5"/>
      <c r="S5" s="26"/>
      <c r="T5" s="25"/>
      <c r="U5" s="25"/>
      <c r="V5"/>
      <c r="W5" s="2"/>
      <c r="X5" s="2"/>
      <c r="Y5" s="2"/>
      <c r="AC5" s="24"/>
      <c r="AD5" s="24"/>
      <c r="AF5" s="2"/>
      <c r="AG5" s="2"/>
      <c r="AH5"/>
      <c r="AJ5" s="24"/>
      <c r="AK5" s="24"/>
      <c r="AM5" s="2"/>
      <c r="AN5" s="2"/>
      <c r="AO5" s="2"/>
    </row>
    <row r="6" spans="1:41" x14ac:dyDescent="0.2">
      <c r="A6" s="1" t="s">
        <v>17</v>
      </c>
      <c r="B6" s="1" t="s">
        <v>9</v>
      </c>
      <c r="C6" s="1" t="s">
        <v>20</v>
      </c>
      <c r="D6" s="24">
        <v>0.24</v>
      </c>
      <c r="E6" s="24">
        <v>4.3496870084333839E-2</v>
      </c>
      <c r="F6" s="2" t="s">
        <v>11</v>
      </c>
      <c r="G6" s="2" t="s">
        <v>15</v>
      </c>
      <c r="H6" s="2" t="s">
        <v>13</v>
      </c>
      <c r="I6" s="2" t="s">
        <v>14</v>
      </c>
      <c r="R6"/>
      <c r="T6" s="24"/>
      <c r="U6" s="24"/>
      <c r="W6" s="2"/>
      <c r="X6" s="2"/>
      <c r="Y6" s="2"/>
      <c r="Z6" s="2"/>
      <c r="AA6"/>
      <c r="AC6" s="24"/>
      <c r="AD6" s="24"/>
      <c r="AF6" s="2"/>
      <c r="AG6" s="2"/>
      <c r="AH6"/>
      <c r="AI6" s="26"/>
      <c r="AJ6" s="25"/>
      <c r="AK6" s="25"/>
      <c r="AL6"/>
      <c r="AM6" s="2"/>
      <c r="AN6" s="2"/>
      <c r="AO6" s="2"/>
    </row>
    <row r="7" spans="1:41" x14ac:dyDescent="0.2">
      <c r="A7" s="2" t="s">
        <v>21</v>
      </c>
      <c r="B7" t="s">
        <v>9</v>
      </c>
      <c r="C7" t="s">
        <v>22</v>
      </c>
      <c r="D7" s="25">
        <v>0.64</v>
      </c>
      <c r="E7" s="25">
        <v>-0.2</v>
      </c>
      <c r="F7" t="s">
        <v>11</v>
      </c>
      <c r="G7" s="2" t="s">
        <v>12</v>
      </c>
      <c r="H7" s="2" t="s">
        <v>13</v>
      </c>
      <c r="I7" s="2" t="s">
        <v>13</v>
      </c>
      <c r="R7" s="2"/>
      <c r="S7" s="19"/>
      <c r="T7" s="24"/>
      <c r="U7" s="24"/>
      <c r="V7" s="2"/>
      <c r="W7" s="2"/>
      <c r="X7" s="2"/>
      <c r="Y7" s="2"/>
      <c r="Z7" s="2"/>
      <c r="AA7"/>
      <c r="AB7" s="26"/>
      <c r="AC7" s="25"/>
      <c r="AD7" s="25"/>
      <c r="AE7"/>
      <c r="AF7" s="2"/>
      <c r="AG7" s="2"/>
      <c r="AH7"/>
      <c r="AJ7" s="24"/>
      <c r="AK7" s="24"/>
      <c r="AM7" s="2"/>
      <c r="AN7" s="2"/>
      <c r="AO7" s="2"/>
    </row>
    <row r="8" spans="1:41" x14ac:dyDescent="0.2">
      <c r="A8" s="2" t="s">
        <v>21</v>
      </c>
      <c r="B8" t="s">
        <v>9</v>
      </c>
      <c r="C8" t="s">
        <v>23</v>
      </c>
      <c r="D8" s="25">
        <v>0.64</v>
      </c>
      <c r="E8" s="25">
        <v>-0.2</v>
      </c>
      <c r="F8" t="s">
        <v>11</v>
      </c>
      <c r="G8" s="2" t="s">
        <v>12</v>
      </c>
      <c r="H8" s="2" t="s">
        <v>13</v>
      </c>
      <c r="I8" s="2" t="s">
        <v>14</v>
      </c>
      <c r="R8"/>
      <c r="T8" s="24"/>
      <c r="U8" s="24"/>
      <c r="V8" s="2"/>
      <c r="W8" s="2"/>
      <c r="X8" s="2"/>
      <c r="Y8" s="2"/>
      <c r="Z8" s="2"/>
      <c r="AA8"/>
      <c r="AB8" s="26"/>
      <c r="AC8" s="25"/>
      <c r="AD8" s="25"/>
      <c r="AE8"/>
      <c r="AF8" s="2"/>
      <c r="AH8" s="2"/>
      <c r="AI8" s="19"/>
      <c r="AJ8" s="24"/>
      <c r="AK8" s="24"/>
      <c r="AM8" s="2"/>
      <c r="AN8" s="2"/>
      <c r="AO8" s="2"/>
    </row>
    <row r="9" spans="1:41" x14ac:dyDescent="0.2">
      <c r="A9" s="2" t="s">
        <v>21</v>
      </c>
      <c r="B9" t="s">
        <v>9</v>
      </c>
      <c r="C9" t="s">
        <v>24</v>
      </c>
      <c r="D9" s="25">
        <v>0.39</v>
      </c>
      <c r="E9" s="25">
        <v>0.163460542951678</v>
      </c>
      <c r="F9" t="s">
        <v>11</v>
      </c>
      <c r="G9" s="2" t="s">
        <v>15</v>
      </c>
      <c r="H9" s="2" t="s">
        <v>13</v>
      </c>
      <c r="I9" s="2" t="s">
        <v>14</v>
      </c>
      <c r="Z9" s="2"/>
      <c r="AA9"/>
      <c r="AC9" s="24"/>
      <c r="AD9" s="24"/>
      <c r="AF9" s="2"/>
      <c r="AG9" s="2"/>
      <c r="AH9"/>
      <c r="AJ9" s="24"/>
      <c r="AK9" s="24"/>
      <c r="AL9" s="2"/>
      <c r="AM9" s="2"/>
      <c r="AN9" s="2"/>
      <c r="AO9" s="2"/>
    </row>
    <row r="10" spans="1:41" x14ac:dyDescent="0.2">
      <c r="A10" s="1" t="s">
        <v>25</v>
      </c>
      <c r="B10" t="s">
        <v>9</v>
      </c>
      <c r="C10" s="1" t="s">
        <v>26</v>
      </c>
      <c r="D10" s="24">
        <v>0.78</v>
      </c>
      <c r="E10" s="24">
        <v>-0.13239866953374252</v>
      </c>
      <c r="F10" s="1" t="s">
        <v>11</v>
      </c>
      <c r="G10" s="2" t="s">
        <v>12</v>
      </c>
      <c r="H10" s="2" t="s">
        <v>13</v>
      </c>
      <c r="I10" s="2" t="s">
        <v>13</v>
      </c>
      <c r="AA10"/>
      <c r="AC10" s="24"/>
      <c r="AD10" s="24"/>
      <c r="AF10" s="2"/>
      <c r="AG10" s="2"/>
      <c r="AH10" s="2"/>
    </row>
    <row r="11" spans="1:41" x14ac:dyDescent="0.2">
      <c r="A11" s="2" t="s">
        <v>8</v>
      </c>
      <c r="B11" t="s">
        <v>27</v>
      </c>
      <c r="C11" s="1" t="s">
        <v>28</v>
      </c>
      <c r="D11" s="24">
        <v>0.68</v>
      </c>
      <c r="E11" s="24">
        <v>-0.33374402221333399</v>
      </c>
      <c r="F11" s="2" t="s">
        <v>11</v>
      </c>
      <c r="G11" s="2" t="s">
        <v>12</v>
      </c>
      <c r="H11" s="2" t="s">
        <v>13</v>
      </c>
      <c r="I11" s="2" t="s">
        <v>13</v>
      </c>
      <c r="Z11" s="2"/>
      <c r="AA11"/>
      <c r="AC11" s="24"/>
      <c r="AD11" s="24"/>
      <c r="AE11" s="2"/>
      <c r="AF11" s="2"/>
      <c r="AG11" s="2"/>
      <c r="AH11" s="2"/>
    </row>
    <row r="12" spans="1:41" x14ac:dyDescent="0.2">
      <c r="A12" s="2" t="s">
        <v>8</v>
      </c>
      <c r="B12" t="s">
        <v>27</v>
      </c>
      <c r="C12" s="1" t="s">
        <v>16</v>
      </c>
      <c r="D12" s="24">
        <v>0.5</v>
      </c>
      <c r="E12" s="24">
        <v>2.6250100070232662E-2</v>
      </c>
      <c r="F12" s="2" t="s">
        <v>11</v>
      </c>
      <c r="G12" s="2" t="s">
        <v>15</v>
      </c>
      <c r="H12" s="2" t="s">
        <v>13</v>
      </c>
      <c r="I12" s="2" t="s">
        <v>14</v>
      </c>
      <c r="Z12" s="2"/>
      <c r="AA12"/>
      <c r="AC12" s="24"/>
      <c r="AD12" s="24"/>
      <c r="AE12" s="2"/>
      <c r="AF12" s="2"/>
      <c r="AG12" s="2"/>
      <c r="AH12" s="2"/>
    </row>
    <row r="13" spans="1:41" x14ac:dyDescent="0.2">
      <c r="A13" s="1" t="s">
        <v>17</v>
      </c>
      <c r="B13" s="1" t="s">
        <v>27</v>
      </c>
      <c r="C13" s="1" t="s">
        <v>18</v>
      </c>
      <c r="D13" s="24">
        <v>0.5</v>
      </c>
      <c r="E13" s="24">
        <v>0.2141224994725513</v>
      </c>
      <c r="F13" s="1" t="s">
        <v>11</v>
      </c>
      <c r="G13" s="2" t="s">
        <v>12</v>
      </c>
      <c r="H13" s="2" t="s">
        <v>13</v>
      </c>
      <c r="I13" s="2" t="s">
        <v>13</v>
      </c>
      <c r="AC13" s="24"/>
      <c r="AD13" s="24"/>
      <c r="AF13" s="2"/>
      <c r="AG13" s="2"/>
      <c r="AH13" s="2"/>
    </row>
    <row r="14" spans="1:41" x14ac:dyDescent="0.2">
      <c r="A14" s="1" t="s">
        <v>17</v>
      </c>
      <c r="B14" s="1" t="s">
        <v>27</v>
      </c>
      <c r="C14" s="1" t="s">
        <v>19</v>
      </c>
      <c r="D14" s="24">
        <v>0.5</v>
      </c>
      <c r="E14" s="24">
        <v>0.2141224994725513</v>
      </c>
      <c r="F14" s="1" t="s">
        <v>11</v>
      </c>
      <c r="G14" s="2" t="s">
        <v>12</v>
      </c>
      <c r="H14" s="2" t="s">
        <v>13</v>
      </c>
      <c r="I14" s="2" t="s">
        <v>14</v>
      </c>
      <c r="AC14" s="24"/>
      <c r="AD14" s="24"/>
      <c r="AF14" s="2"/>
      <c r="AG14" s="2"/>
      <c r="AH14" s="2"/>
    </row>
    <row r="15" spans="1:41" customFormat="1" x14ac:dyDescent="0.2">
      <c r="A15" s="1" t="s">
        <v>17</v>
      </c>
      <c r="B15" s="1" t="s">
        <v>27</v>
      </c>
      <c r="C15" s="1" t="s">
        <v>20</v>
      </c>
      <c r="D15" s="24">
        <v>0.22</v>
      </c>
      <c r="E15" s="24">
        <v>0.2613797073065891</v>
      </c>
      <c r="F15" s="2" t="s">
        <v>11</v>
      </c>
      <c r="G15" s="2" t="s">
        <v>15</v>
      </c>
      <c r="H15" s="2" t="s">
        <v>13</v>
      </c>
      <c r="I15" s="2" t="s">
        <v>14</v>
      </c>
      <c r="K15" s="1"/>
      <c r="L15" s="1"/>
      <c r="M15" s="24"/>
      <c r="N15" s="2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4"/>
      <c r="AD15" s="24"/>
      <c r="AE15" s="2"/>
      <c r="AF15" s="2"/>
      <c r="AG15" s="2"/>
      <c r="AH15" s="2"/>
    </row>
    <row r="16" spans="1:41" customFormat="1" x14ac:dyDescent="0.2">
      <c r="A16" s="2" t="s">
        <v>21</v>
      </c>
      <c r="B16" t="s">
        <v>27</v>
      </c>
      <c r="C16" t="s">
        <v>22</v>
      </c>
      <c r="D16" s="25">
        <v>0.63</v>
      </c>
      <c r="E16" s="25">
        <v>0.08</v>
      </c>
      <c r="F16" t="s">
        <v>11</v>
      </c>
      <c r="G16" s="2" t="s">
        <v>12</v>
      </c>
      <c r="H16" s="2" t="s">
        <v>13</v>
      </c>
      <c r="I16" s="2" t="s">
        <v>13</v>
      </c>
      <c r="K16" s="1"/>
      <c r="L16" s="1"/>
      <c r="M16" s="24"/>
      <c r="N16" s="2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  <c r="AC16" s="25"/>
      <c r="AD16" s="25"/>
      <c r="AF16" s="2"/>
      <c r="AG16" s="2"/>
      <c r="AH16" s="2"/>
    </row>
    <row r="17" spans="1:34" customFormat="1" x14ac:dyDescent="0.2">
      <c r="A17" s="2" t="s">
        <v>21</v>
      </c>
      <c r="B17" t="s">
        <v>27</v>
      </c>
      <c r="C17" t="s">
        <v>23</v>
      </c>
      <c r="D17" s="25">
        <v>0.63</v>
      </c>
      <c r="E17" s="25">
        <v>0.08</v>
      </c>
      <c r="F17" t="s">
        <v>11</v>
      </c>
      <c r="G17" s="2" t="s">
        <v>12</v>
      </c>
      <c r="H17" s="2" t="s">
        <v>13</v>
      </c>
      <c r="I17" s="2" t="s">
        <v>14</v>
      </c>
      <c r="K17" s="1"/>
      <c r="L17" s="1"/>
      <c r="M17" s="24"/>
      <c r="N17" s="2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  <c r="AC17" s="25"/>
      <c r="AD17" s="25"/>
      <c r="AF17" s="2"/>
      <c r="AG17" s="2"/>
      <c r="AH17" s="2"/>
    </row>
    <row r="18" spans="1:34" customFormat="1" x14ac:dyDescent="0.2">
      <c r="A18" s="2" t="s">
        <v>21</v>
      </c>
      <c r="B18" t="s">
        <v>27</v>
      </c>
      <c r="C18" t="s">
        <v>24</v>
      </c>
      <c r="D18" s="25">
        <v>0.38</v>
      </c>
      <c r="E18" s="25">
        <v>0.354016731059629</v>
      </c>
      <c r="F18" t="s">
        <v>11</v>
      </c>
      <c r="G18" s="2" t="s">
        <v>15</v>
      </c>
      <c r="H18" s="2" t="s">
        <v>13</v>
      </c>
      <c r="I18" s="2" t="s">
        <v>14</v>
      </c>
      <c r="K18" s="1"/>
      <c r="L18" s="1"/>
      <c r="M18" s="24"/>
      <c r="N18" s="2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  <c r="AC18" s="25"/>
      <c r="AD18" s="25"/>
      <c r="AF18" s="2"/>
      <c r="AG18" s="2"/>
      <c r="AH18" s="2"/>
    </row>
    <row r="19" spans="1:34" customFormat="1" x14ac:dyDescent="0.2">
      <c r="A19" s="1" t="s">
        <v>25</v>
      </c>
      <c r="B19" t="s">
        <v>27</v>
      </c>
      <c r="C19" s="1" t="s">
        <v>26</v>
      </c>
      <c r="D19" s="24">
        <v>0.66</v>
      </c>
      <c r="E19" s="24">
        <v>0.12555159457723092</v>
      </c>
      <c r="F19" s="1" t="s">
        <v>11</v>
      </c>
      <c r="G19" s="2" t="s">
        <v>12</v>
      </c>
      <c r="H19" s="2" t="s">
        <v>13</v>
      </c>
      <c r="I19" s="2" t="s">
        <v>13</v>
      </c>
      <c r="K19" s="1"/>
      <c r="L19" s="1"/>
      <c r="M19" s="24"/>
      <c r="N19" s="2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B19" s="1"/>
      <c r="AC19" s="24"/>
      <c r="AD19" s="24"/>
      <c r="AE19" s="1"/>
      <c r="AF19" s="2"/>
      <c r="AG19" s="2"/>
      <c r="AH19" s="2"/>
    </row>
    <row r="20" spans="1:34" x14ac:dyDescent="0.2">
      <c r="A20" s="1" t="s">
        <v>29</v>
      </c>
      <c r="B20" t="s">
        <v>107</v>
      </c>
      <c r="C20" s="1" t="s">
        <v>30</v>
      </c>
      <c r="D20" s="24">
        <v>0.51</v>
      </c>
      <c r="E20" s="24">
        <v>-0.21</v>
      </c>
      <c r="F20" s="1" t="s">
        <v>11</v>
      </c>
      <c r="G20" s="2" t="s">
        <v>15</v>
      </c>
      <c r="H20" s="2" t="s">
        <v>13</v>
      </c>
      <c r="I20" s="2" t="s">
        <v>14</v>
      </c>
      <c r="AA20"/>
      <c r="AC20" s="24"/>
      <c r="AD20" s="24"/>
      <c r="AF20" s="2"/>
      <c r="AG20" s="2"/>
      <c r="AH20" s="2"/>
    </row>
    <row r="21" spans="1:34" x14ac:dyDescent="0.2">
      <c r="A21" s="1" t="s">
        <v>29</v>
      </c>
      <c r="B21" t="s">
        <v>106</v>
      </c>
      <c r="C21" s="1" t="s">
        <v>30</v>
      </c>
      <c r="D21" s="24">
        <v>0.5</v>
      </c>
      <c r="E21" s="24">
        <v>0.03</v>
      </c>
      <c r="F21" s="1" t="s">
        <v>11</v>
      </c>
      <c r="G21" s="2" t="s">
        <v>15</v>
      </c>
      <c r="H21" s="2" t="s">
        <v>13</v>
      </c>
      <c r="I21" s="2" t="s">
        <v>14</v>
      </c>
      <c r="AA21"/>
      <c r="AC21" s="24"/>
      <c r="AD21" s="24"/>
      <c r="AF21" s="2"/>
      <c r="AG21" s="2"/>
      <c r="AH21" s="2"/>
    </row>
    <row r="22" spans="1:34" x14ac:dyDescent="0.2">
      <c r="A22" s="2" t="s">
        <v>31</v>
      </c>
      <c r="B22" t="s">
        <v>107</v>
      </c>
      <c r="C22" s="2" t="s">
        <v>32</v>
      </c>
      <c r="D22" s="24">
        <v>0.53017241379310343</v>
      </c>
      <c r="E22" s="24">
        <v>3.3195230695525269E-3</v>
      </c>
      <c r="F22" s="2" t="s">
        <v>33</v>
      </c>
      <c r="G22" s="2" t="s">
        <v>12</v>
      </c>
      <c r="H22" s="2" t="s">
        <v>13</v>
      </c>
      <c r="I22" s="2" t="s">
        <v>13</v>
      </c>
      <c r="Z22" s="2"/>
      <c r="AA22"/>
      <c r="AB22" s="2"/>
      <c r="AC22" s="24"/>
      <c r="AD22" s="24"/>
      <c r="AE22" s="2"/>
      <c r="AF22" s="2"/>
      <c r="AG22" s="2"/>
      <c r="AH22" s="2"/>
    </row>
    <row r="23" spans="1:34" x14ac:dyDescent="0.2">
      <c r="A23" s="2" t="s">
        <v>31</v>
      </c>
      <c r="B23" t="s">
        <v>106</v>
      </c>
      <c r="C23" s="2" t="s">
        <v>32</v>
      </c>
      <c r="D23" s="24">
        <v>0.52087912087912092</v>
      </c>
      <c r="E23" s="24">
        <v>0.20075264586466876</v>
      </c>
      <c r="F23" s="2" t="s">
        <v>33</v>
      </c>
      <c r="G23" s="2" t="s">
        <v>12</v>
      </c>
      <c r="H23" s="2" t="s">
        <v>13</v>
      </c>
      <c r="I23" s="2" t="s">
        <v>13</v>
      </c>
      <c r="Z23" s="2"/>
      <c r="AA23"/>
      <c r="AB23" s="2"/>
      <c r="AC23" s="24"/>
      <c r="AD23" s="24"/>
      <c r="AE23" s="2"/>
      <c r="AF23" s="2"/>
      <c r="AG23" s="2"/>
      <c r="AH23" s="2"/>
    </row>
    <row r="24" spans="1:34" x14ac:dyDescent="0.2">
      <c r="A24" s="2" t="s">
        <v>31</v>
      </c>
      <c r="B24" t="s">
        <v>107</v>
      </c>
      <c r="C24" s="2" t="s">
        <v>34</v>
      </c>
      <c r="D24" s="24">
        <v>0.53017241379310343</v>
      </c>
      <c r="E24" s="24">
        <v>3.3195230695525269E-3</v>
      </c>
      <c r="F24" s="2" t="s">
        <v>33</v>
      </c>
      <c r="G24" s="2" t="s">
        <v>12</v>
      </c>
      <c r="H24" s="2" t="s">
        <v>13</v>
      </c>
      <c r="I24" s="2" t="s">
        <v>14</v>
      </c>
      <c r="Z24" s="2"/>
      <c r="AA24"/>
      <c r="AB24" s="2"/>
      <c r="AC24" s="24"/>
      <c r="AD24" s="24"/>
      <c r="AE24" s="2"/>
      <c r="AF24" s="2"/>
      <c r="AG24" s="2"/>
      <c r="AH24" s="2"/>
    </row>
    <row r="25" spans="1:34" ht="12" customHeight="1" x14ac:dyDescent="0.2">
      <c r="A25" s="2" t="s">
        <v>31</v>
      </c>
      <c r="B25" t="s">
        <v>106</v>
      </c>
      <c r="C25" s="2" t="s">
        <v>34</v>
      </c>
      <c r="D25" s="24">
        <v>0.52087912087912092</v>
      </c>
      <c r="E25" s="24">
        <v>0.20075264586466876</v>
      </c>
      <c r="F25" s="2" t="s">
        <v>33</v>
      </c>
      <c r="G25" s="2" t="s">
        <v>12</v>
      </c>
      <c r="H25" s="2" t="s">
        <v>13</v>
      </c>
      <c r="I25" s="2" t="s">
        <v>14</v>
      </c>
      <c r="Z25" s="2"/>
      <c r="AA25"/>
      <c r="AB25" s="2"/>
      <c r="AC25" s="24"/>
      <c r="AD25" s="24"/>
      <c r="AE25" s="2"/>
      <c r="AF25" s="2"/>
      <c r="AG25" s="2"/>
      <c r="AH25" s="2"/>
    </row>
    <row r="26" spans="1:34" x14ac:dyDescent="0.2">
      <c r="A26" s="2" t="s">
        <v>31</v>
      </c>
      <c r="B26" t="s">
        <v>107</v>
      </c>
      <c r="C26" s="1" t="s">
        <v>35</v>
      </c>
      <c r="D26" s="24">
        <v>0.21767241379310345</v>
      </c>
      <c r="E26" s="24">
        <v>0.30288378579306524</v>
      </c>
      <c r="F26" s="2" t="s">
        <v>33</v>
      </c>
      <c r="G26" s="2" t="s">
        <v>15</v>
      </c>
      <c r="H26" s="2" t="s">
        <v>14</v>
      </c>
      <c r="I26" s="2" t="s">
        <v>14</v>
      </c>
      <c r="Z26" s="2"/>
      <c r="AA26"/>
      <c r="AC26" s="24"/>
      <c r="AD26" s="24"/>
      <c r="AE26" s="2"/>
      <c r="AF26" s="2"/>
      <c r="AG26" s="2"/>
      <c r="AH26" s="2"/>
    </row>
    <row r="27" spans="1:34" x14ac:dyDescent="0.2">
      <c r="A27" s="2" t="s">
        <v>31</v>
      </c>
      <c r="B27" t="s">
        <v>106</v>
      </c>
      <c r="C27" s="1" t="s">
        <v>35</v>
      </c>
      <c r="D27" s="24">
        <v>0.2021978021978022</v>
      </c>
      <c r="E27" s="24">
        <v>0.44097601726314045</v>
      </c>
      <c r="F27" s="2" t="s">
        <v>33</v>
      </c>
      <c r="G27" s="2" t="s">
        <v>15</v>
      </c>
      <c r="H27" s="2" t="s">
        <v>14</v>
      </c>
      <c r="I27" s="2" t="s">
        <v>14</v>
      </c>
      <c r="Z27" s="2"/>
      <c r="AA27"/>
      <c r="AC27" s="24"/>
      <c r="AD27" s="24"/>
      <c r="AE27" s="2"/>
      <c r="AF27" s="2"/>
      <c r="AG27" s="2"/>
      <c r="AH27" s="2"/>
    </row>
    <row r="28" spans="1:34" x14ac:dyDescent="0.2">
      <c r="A28" s="2" t="s">
        <v>31</v>
      </c>
      <c r="B28" t="s">
        <v>107</v>
      </c>
      <c r="C28" s="1" t="s">
        <v>36</v>
      </c>
      <c r="D28" s="24">
        <v>0.21767241379310345</v>
      </c>
      <c r="E28" s="24">
        <v>0.30288378579306524</v>
      </c>
      <c r="F28" s="2" t="s">
        <v>33</v>
      </c>
      <c r="G28" s="2" t="s">
        <v>15</v>
      </c>
      <c r="H28" s="2" t="s">
        <v>13</v>
      </c>
      <c r="I28" s="2" t="s">
        <v>14</v>
      </c>
      <c r="Z28" s="2"/>
      <c r="AA28"/>
      <c r="AC28" s="24"/>
      <c r="AD28" s="24"/>
      <c r="AE28" s="2"/>
      <c r="AF28" s="2"/>
      <c r="AG28" s="2"/>
      <c r="AH28" s="2"/>
    </row>
    <row r="29" spans="1:34" x14ac:dyDescent="0.2">
      <c r="A29" s="2" t="s">
        <v>31</v>
      </c>
      <c r="B29" t="s">
        <v>106</v>
      </c>
      <c r="C29" s="1" t="s">
        <v>36</v>
      </c>
      <c r="D29" s="24">
        <v>0.2021978021978022</v>
      </c>
      <c r="E29" s="24">
        <v>0.44097601726314045</v>
      </c>
      <c r="F29" s="2" t="s">
        <v>33</v>
      </c>
      <c r="G29" s="2" t="s">
        <v>15</v>
      </c>
      <c r="H29" s="2" t="s">
        <v>13</v>
      </c>
      <c r="I29" s="2" t="s">
        <v>14</v>
      </c>
      <c r="Z29" s="2"/>
      <c r="AA29"/>
      <c r="AC29" s="24"/>
      <c r="AD29" s="24"/>
      <c r="AE29" s="2"/>
      <c r="AF29" s="2"/>
      <c r="AG29" s="2"/>
      <c r="AH29" s="2"/>
    </row>
    <row r="30" spans="1:34" x14ac:dyDescent="0.2">
      <c r="A30" s="2" t="s">
        <v>8</v>
      </c>
      <c r="B30" t="s">
        <v>107</v>
      </c>
      <c r="C30" s="1" t="s">
        <v>37</v>
      </c>
      <c r="D30" s="24">
        <v>0.51208791208791204</v>
      </c>
      <c r="E30" s="24">
        <v>0.11083731852444391</v>
      </c>
      <c r="F30" s="1" t="s">
        <v>33</v>
      </c>
      <c r="G30" s="2" t="s">
        <v>12</v>
      </c>
      <c r="H30" s="2" t="s">
        <v>13</v>
      </c>
      <c r="I30" s="2" t="s">
        <v>13</v>
      </c>
      <c r="Z30" s="2"/>
      <c r="AA30"/>
      <c r="AC30" s="24"/>
      <c r="AD30" s="24"/>
      <c r="AF30" s="2"/>
      <c r="AG30" s="2"/>
      <c r="AH30" s="2"/>
    </row>
    <row r="31" spans="1:34" x14ac:dyDescent="0.2">
      <c r="A31" s="2" t="s">
        <v>8</v>
      </c>
      <c r="B31" t="s">
        <v>106</v>
      </c>
      <c r="C31" s="1" t="s">
        <v>37</v>
      </c>
      <c r="D31" s="24">
        <v>0.51208791208791204</v>
      </c>
      <c r="E31" s="24">
        <v>0.11083731852444391</v>
      </c>
      <c r="F31" s="1" t="s">
        <v>33</v>
      </c>
      <c r="G31" s="2" t="s">
        <v>12</v>
      </c>
      <c r="H31" s="2" t="s">
        <v>13</v>
      </c>
      <c r="I31" s="2" t="s">
        <v>13</v>
      </c>
      <c r="Z31" s="2"/>
      <c r="AA31"/>
      <c r="AC31" s="24"/>
      <c r="AD31" s="24"/>
      <c r="AF31" s="2"/>
      <c r="AG31" s="2"/>
      <c r="AH31" s="2"/>
    </row>
    <row r="32" spans="1:34" x14ac:dyDescent="0.2">
      <c r="A32" s="2" t="s">
        <v>8</v>
      </c>
      <c r="B32" t="s">
        <v>107</v>
      </c>
      <c r="C32" s="1" t="s">
        <v>38</v>
      </c>
      <c r="D32" s="24">
        <v>0.51208791208791204</v>
      </c>
      <c r="E32" s="24">
        <v>0.11083731852444391</v>
      </c>
      <c r="F32" s="1" t="s">
        <v>33</v>
      </c>
      <c r="G32" s="2" t="s">
        <v>12</v>
      </c>
      <c r="H32" s="2" t="s">
        <v>13</v>
      </c>
      <c r="I32" s="2" t="s">
        <v>14</v>
      </c>
      <c r="Z32" s="2"/>
      <c r="AA32"/>
      <c r="AC32" s="24"/>
      <c r="AD32" s="24"/>
      <c r="AF32" s="2"/>
      <c r="AG32" s="2"/>
      <c r="AH32" s="2"/>
    </row>
    <row r="33" spans="1:34" x14ac:dyDescent="0.2">
      <c r="A33" s="2" t="s">
        <v>8</v>
      </c>
      <c r="B33" t="s">
        <v>106</v>
      </c>
      <c r="C33" s="1" t="s">
        <v>38</v>
      </c>
      <c r="D33" s="24">
        <v>0.51208791208791204</v>
      </c>
      <c r="E33" s="24">
        <v>0.11083731852444391</v>
      </c>
      <c r="F33" s="1" t="s">
        <v>33</v>
      </c>
      <c r="G33" s="2" t="s">
        <v>12</v>
      </c>
      <c r="H33" s="2" t="s">
        <v>13</v>
      </c>
      <c r="I33" s="2" t="s">
        <v>14</v>
      </c>
      <c r="Z33" s="2"/>
      <c r="AA33"/>
      <c r="AC33" s="24"/>
      <c r="AD33" s="24"/>
      <c r="AF33" s="2"/>
      <c r="AG33" s="2"/>
      <c r="AH33" s="2"/>
    </row>
    <row r="34" spans="1:34" x14ac:dyDescent="0.2">
      <c r="A34" s="2" t="s">
        <v>8</v>
      </c>
      <c r="B34" t="s">
        <v>107</v>
      </c>
      <c r="C34" s="1" t="s">
        <v>39</v>
      </c>
      <c r="D34" s="24">
        <v>0.25</v>
      </c>
      <c r="E34" s="24">
        <v>0.35083340004682184</v>
      </c>
      <c r="F34" s="2" t="s">
        <v>33</v>
      </c>
      <c r="G34" s="2" t="s">
        <v>15</v>
      </c>
      <c r="H34" s="2" t="s">
        <v>13</v>
      </c>
      <c r="I34" s="2" t="s">
        <v>14</v>
      </c>
      <c r="Z34" s="2"/>
      <c r="AA34"/>
      <c r="AC34" s="24"/>
      <c r="AD34" s="24"/>
      <c r="AE34" s="2"/>
      <c r="AF34" s="2"/>
      <c r="AG34" s="2"/>
      <c r="AH34" s="2"/>
    </row>
    <row r="35" spans="1:34" x14ac:dyDescent="0.2">
      <c r="A35" s="2" t="s">
        <v>8</v>
      </c>
      <c r="B35" t="s">
        <v>106</v>
      </c>
      <c r="C35" s="1" t="s">
        <v>39</v>
      </c>
      <c r="D35" s="24">
        <v>0.24</v>
      </c>
      <c r="E35" s="24">
        <v>0.35083340004682184</v>
      </c>
      <c r="F35" s="1" t="s">
        <v>33</v>
      </c>
      <c r="G35" s="2" t="s">
        <v>15</v>
      </c>
      <c r="H35" s="2" t="s">
        <v>13</v>
      </c>
      <c r="I35" s="2" t="s">
        <v>14</v>
      </c>
      <c r="Z35" s="2"/>
      <c r="AA35"/>
      <c r="AC35" s="24"/>
      <c r="AD35" s="24"/>
      <c r="AF35" s="2"/>
      <c r="AG35" s="2"/>
      <c r="AH35" s="2"/>
    </row>
    <row r="36" spans="1:34" x14ac:dyDescent="0.2">
      <c r="A36" s="1" t="s">
        <v>17</v>
      </c>
      <c r="B36" s="2" t="s">
        <v>107</v>
      </c>
      <c r="C36" s="1" t="s">
        <v>40</v>
      </c>
      <c r="D36" s="24">
        <v>0.52155172413793105</v>
      </c>
      <c r="E36" s="24">
        <v>-0.13077840524003578</v>
      </c>
      <c r="F36" s="1" t="s">
        <v>33</v>
      </c>
      <c r="G36" s="2" t="s">
        <v>12</v>
      </c>
      <c r="H36" s="2" t="s">
        <v>13</v>
      </c>
      <c r="I36" s="2" t="s">
        <v>13</v>
      </c>
      <c r="AA36" s="2"/>
      <c r="AC36" s="24"/>
      <c r="AD36" s="24"/>
      <c r="AF36" s="2"/>
      <c r="AG36" s="2"/>
      <c r="AH36" s="2"/>
    </row>
    <row r="37" spans="1:34" x14ac:dyDescent="0.2">
      <c r="A37" s="1" t="s">
        <v>17</v>
      </c>
      <c r="B37" s="1" t="s">
        <v>106</v>
      </c>
      <c r="C37" s="1" t="s">
        <v>40</v>
      </c>
      <c r="D37" s="24">
        <v>0.51208791208791204</v>
      </c>
      <c r="E37" s="24">
        <v>9.321826862217468E-2</v>
      </c>
      <c r="F37" s="1" t="s">
        <v>33</v>
      </c>
      <c r="G37" s="2" t="s">
        <v>12</v>
      </c>
      <c r="H37" s="2" t="s">
        <v>13</v>
      </c>
      <c r="I37" s="2" t="s">
        <v>13</v>
      </c>
      <c r="AC37" s="24"/>
      <c r="AD37" s="24"/>
      <c r="AF37" s="2"/>
      <c r="AG37" s="2"/>
      <c r="AH37" s="2"/>
    </row>
    <row r="38" spans="1:34" x14ac:dyDescent="0.2">
      <c r="A38" s="1" t="s">
        <v>17</v>
      </c>
      <c r="B38" s="2" t="s">
        <v>107</v>
      </c>
      <c r="C38" s="1" t="s">
        <v>41</v>
      </c>
      <c r="D38" s="24">
        <v>0.52155172413793105</v>
      </c>
      <c r="E38" s="24">
        <v>-0.13077840524003578</v>
      </c>
      <c r="F38" s="1" t="s">
        <v>33</v>
      </c>
      <c r="G38" s="2" t="s">
        <v>12</v>
      </c>
      <c r="H38" s="2" t="s">
        <v>13</v>
      </c>
      <c r="I38" s="2" t="s">
        <v>14</v>
      </c>
      <c r="AA38" s="2"/>
      <c r="AC38" s="24"/>
      <c r="AD38" s="24"/>
      <c r="AF38" s="2"/>
      <c r="AG38" s="2"/>
      <c r="AH38" s="2"/>
    </row>
    <row r="39" spans="1:34" x14ac:dyDescent="0.2">
      <c r="A39" s="1" t="s">
        <v>17</v>
      </c>
      <c r="B39" s="1" t="s">
        <v>106</v>
      </c>
      <c r="C39" s="1" t="s">
        <v>41</v>
      </c>
      <c r="D39" s="24">
        <v>0.51208791208791204</v>
      </c>
      <c r="E39" s="24">
        <v>9.321826862217468E-2</v>
      </c>
      <c r="F39" s="1" t="s">
        <v>33</v>
      </c>
      <c r="G39" s="2" t="s">
        <v>12</v>
      </c>
      <c r="H39" s="2" t="s">
        <v>13</v>
      </c>
      <c r="I39" s="2" t="s">
        <v>14</v>
      </c>
      <c r="AC39" s="24"/>
      <c r="AD39" s="24"/>
      <c r="AF39" s="2"/>
      <c r="AG39" s="2"/>
      <c r="AH39" s="2"/>
    </row>
    <row r="40" spans="1:34" x14ac:dyDescent="0.2">
      <c r="A40" s="1" t="s">
        <v>17</v>
      </c>
      <c r="B40" s="2" t="s">
        <v>107</v>
      </c>
      <c r="C40" s="1" t="s">
        <v>42</v>
      </c>
      <c r="D40" s="24">
        <v>0.25</v>
      </c>
      <c r="E40" s="24">
        <v>-6.2781255461851412E-2</v>
      </c>
      <c r="F40" s="1" t="s">
        <v>33</v>
      </c>
      <c r="G40" s="2" t="s">
        <v>15</v>
      </c>
      <c r="H40" s="2" t="s">
        <v>13</v>
      </c>
      <c r="I40" s="2" t="s">
        <v>14</v>
      </c>
      <c r="AA40" s="2"/>
      <c r="AC40" s="24"/>
      <c r="AD40" s="24"/>
      <c r="AF40" s="2"/>
      <c r="AG40" s="2"/>
      <c r="AH40" s="2"/>
    </row>
    <row r="41" spans="1:34" x14ac:dyDescent="0.2">
      <c r="A41" s="1" t="s">
        <v>17</v>
      </c>
      <c r="B41" s="1" t="s">
        <v>106</v>
      </c>
      <c r="C41" s="1" t="s">
        <v>42</v>
      </c>
      <c r="D41" s="24">
        <v>0.24</v>
      </c>
      <c r="E41" s="24">
        <v>0.14774581612298743</v>
      </c>
      <c r="F41" s="1" t="s">
        <v>33</v>
      </c>
      <c r="G41" s="2" t="s">
        <v>15</v>
      </c>
      <c r="H41" s="2" t="s">
        <v>13</v>
      </c>
      <c r="I41" s="2" t="s">
        <v>14</v>
      </c>
      <c r="AC41" s="24"/>
      <c r="AD41" s="24"/>
      <c r="AF41" s="2"/>
      <c r="AG41" s="2"/>
      <c r="AH41" s="2"/>
    </row>
    <row r="42" spans="1:34" x14ac:dyDescent="0.2">
      <c r="A42" s="1" t="s">
        <v>29</v>
      </c>
      <c r="B42" t="s">
        <v>107</v>
      </c>
      <c r="C42" s="1" t="s">
        <v>43</v>
      </c>
      <c r="D42" s="24">
        <v>0.25</v>
      </c>
      <c r="E42" s="24">
        <v>0.19</v>
      </c>
      <c r="F42" s="1" t="s">
        <v>33</v>
      </c>
      <c r="G42" s="2" t="s">
        <v>15</v>
      </c>
      <c r="H42" s="2" t="s">
        <v>13</v>
      </c>
      <c r="I42" s="2" t="s">
        <v>14</v>
      </c>
      <c r="AA42"/>
      <c r="AC42" s="24"/>
      <c r="AD42" s="24"/>
      <c r="AF42" s="2"/>
      <c r="AG42" s="2"/>
      <c r="AH42" s="2"/>
    </row>
    <row r="43" spans="1:34" x14ac:dyDescent="0.2">
      <c r="A43" s="2" t="s">
        <v>29</v>
      </c>
      <c r="B43" t="s">
        <v>106</v>
      </c>
      <c r="C43" s="1" t="s">
        <v>43</v>
      </c>
      <c r="D43" s="24">
        <v>0.24</v>
      </c>
      <c r="E43" s="24">
        <v>0.35</v>
      </c>
      <c r="F43" s="1" t="s">
        <v>33</v>
      </c>
      <c r="G43" s="2" t="s">
        <v>15</v>
      </c>
      <c r="H43" s="2" t="s">
        <v>13</v>
      </c>
      <c r="I43" s="2" t="s">
        <v>14</v>
      </c>
      <c r="Z43" s="2"/>
      <c r="AA43"/>
      <c r="AC43" s="24"/>
      <c r="AD43" s="24"/>
      <c r="AF43" s="2"/>
      <c r="AG43" s="2"/>
      <c r="AH43" s="2"/>
    </row>
    <row r="44" spans="1:34" customFormat="1" x14ac:dyDescent="0.2">
      <c r="A44" s="2" t="s">
        <v>21</v>
      </c>
      <c r="B44" t="s">
        <v>107</v>
      </c>
      <c r="C44" s="26" t="s">
        <v>44</v>
      </c>
      <c r="D44" s="25">
        <v>0.68</v>
      </c>
      <c r="E44" s="25">
        <v>-0.49502071539567144</v>
      </c>
      <c r="F44" t="s">
        <v>33</v>
      </c>
      <c r="G44" s="2" t="s">
        <v>12</v>
      </c>
      <c r="H44" s="2" t="s">
        <v>13</v>
      </c>
      <c r="I44" s="2" t="s">
        <v>13</v>
      </c>
      <c r="K44" s="1"/>
      <c r="L44" s="1"/>
      <c r="M44" s="24"/>
      <c r="N44" s="2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B44" s="26"/>
      <c r="AC44" s="25"/>
      <c r="AD44" s="25"/>
      <c r="AF44" s="2"/>
      <c r="AG44" s="2"/>
      <c r="AH44" s="2"/>
    </row>
    <row r="45" spans="1:34" customFormat="1" x14ac:dyDescent="0.2">
      <c r="A45" s="2" t="s">
        <v>21</v>
      </c>
      <c r="B45" t="s">
        <v>106</v>
      </c>
      <c r="C45" s="26" t="s">
        <v>44</v>
      </c>
      <c r="D45" s="25">
        <v>0.67</v>
      </c>
      <c r="E45" s="25">
        <v>-0.19887103120299701</v>
      </c>
      <c r="F45" t="s">
        <v>33</v>
      </c>
      <c r="G45" s="2" t="s">
        <v>12</v>
      </c>
      <c r="H45" s="2" t="s">
        <v>13</v>
      </c>
      <c r="I45" s="2" t="s">
        <v>13</v>
      </c>
      <c r="K45" s="1"/>
      <c r="L45" s="1"/>
      <c r="M45" s="24"/>
      <c r="N45" s="2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B45" s="26"/>
      <c r="AC45" s="25"/>
      <c r="AD45" s="25"/>
      <c r="AF45" s="2"/>
      <c r="AG45" s="2"/>
      <c r="AH45" s="2"/>
    </row>
    <row r="46" spans="1:34" customFormat="1" x14ac:dyDescent="0.2">
      <c r="A46" s="2" t="s">
        <v>21</v>
      </c>
      <c r="B46" t="s">
        <v>107</v>
      </c>
      <c r="C46" s="1" t="s">
        <v>45</v>
      </c>
      <c r="D46" s="25">
        <v>0.68</v>
      </c>
      <c r="E46" s="25">
        <v>-0.49502071539567144</v>
      </c>
      <c r="F46" t="s">
        <v>33</v>
      </c>
      <c r="G46" s="2" t="s">
        <v>12</v>
      </c>
      <c r="H46" s="2" t="s">
        <v>13</v>
      </c>
      <c r="I46" s="2" t="s">
        <v>14</v>
      </c>
      <c r="K46" s="1"/>
      <c r="L46" s="1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"/>
      <c r="AB46" s="1"/>
      <c r="AC46" s="25"/>
      <c r="AD46" s="25"/>
      <c r="AF46" s="2"/>
      <c r="AG46" s="2"/>
      <c r="AH46" s="2"/>
    </row>
    <row r="47" spans="1:34" customFormat="1" x14ac:dyDescent="0.2">
      <c r="A47" s="2" t="s">
        <v>21</v>
      </c>
      <c r="B47" t="s">
        <v>106</v>
      </c>
      <c r="C47" s="1" t="s">
        <v>45</v>
      </c>
      <c r="D47" s="25">
        <v>0.67</v>
      </c>
      <c r="E47" s="25">
        <v>-0.19887103120299701</v>
      </c>
      <c r="F47" t="s">
        <v>33</v>
      </c>
      <c r="G47" s="2" t="s">
        <v>12</v>
      </c>
      <c r="H47" s="2" t="s">
        <v>13</v>
      </c>
      <c r="I47" s="2" t="s">
        <v>14</v>
      </c>
      <c r="K47" s="1"/>
      <c r="L47" s="1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"/>
      <c r="AB47" s="1"/>
      <c r="AC47" s="25"/>
      <c r="AD47" s="25"/>
      <c r="AF47" s="2"/>
      <c r="AG47" s="2"/>
      <c r="AH47" s="2"/>
    </row>
    <row r="48" spans="1:34" x14ac:dyDescent="0.2">
      <c r="A48" s="2" t="s">
        <v>21</v>
      </c>
      <c r="B48" t="s">
        <v>107</v>
      </c>
      <c r="C48" s="1" t="s">
        <v>46</v>
      </c>
      <c r="D48" s="25">
        <v>0.5</v>
      </c>
      <c r="E48" s="25">
        <v>-3.7854107368978158E-2</v>
      </c>
      <c r="F48" s="2" t="s">
        <v>33</v>
      </c>
      <c r="G48" s="2" t="s">
        <v>15</v>
      </c>
      <c r="H48" s="2" t="s">
        <v>14</v>
      </c>
      <c r="I48" s="2" t="s">
        <v>14</v>
      </c>
      <c r="Z48" s="2"/>
      <c r="AA48"/>
      <c r="AC48" s="25"/>
      <c r="AD48" s="25"/>
      <c r="AE48" s="2"/>
      <c r="AF48" s="2"/>
      <c r="AG48" s="2"/>
      <c r="AH48" s="2"/>
    </row>
    <row r="49" spans="1:34" x14ac:dyDescent="0.2">
      <c r="A49" s="2" t="s">
        <v>21</v>
      </c>
      <c r="B49" t="s">
        <v>106</v>
      </c>
      <c r="C49" s="1" t="s">
        <v>46</v>
      </c>
      <c r="D49" s="25">
        <v>0.49</v>
      </c>
      <c r="E49" s="25">
        <v>0.16773512826515624</v>
      </c>
      <c r="F49" s="2" t="s">
        <v>33</v>
      </c>
      <c r="G49" s="2" t="s">
        <v>15</v>
      </c>
      <c r="H49" s="2" t="s">
        <v>14</v>
      </c>
      <c r="I49" s="2" t="s">
        <v>14</v>
      </c>
      <c r="Z49" s="2"/>
      <c r="AA49"/>
      <c r="AC49" s="25"/>
      <c r="AD49" s="25"/>
      <c r="AE49" s="2"/>
      <c r="AF49" s="2"/>
      <c r="AG49" s="2"/>
      <c r="AH49" s="2"/>
    </row>
    <row r="50" spans="1:34" x14ac:dyDescent="0.2">
      <c r="A50" s="2" t="s">
        <v>21</v>
      </c>
      <c r="B50" t="s">
        <v>107</v>
      </c>
      <c r="C50" s="26" t="s">
        <v>47</v>
      </c>
      <c r="D50" s="25">
        <v>0.5</v>
      </c>
      <c r="E50" s="25">
        <v>-3.7854107368978158E-2</v>
      </c>
      <c r="F50" s="1" t="s">
        <v>33</v>
      </c>
      <c r="G50" s="2" t="s">
        <v>15</v>
      </c>
      <c r="H50" s="2" t="s">
        <v>13</v>
      </c>
      <c r="I50" s="2" t="s">
        <v>14</v>
      </c>
      <c r="Z50" s="2"/>
      <c r="AA50"/>
      <c r="AB50" s="26"/>
      <c r="AC50" s="25"/>
      <c r="AD50" s="25"/>
      <c r="AF50" s="2"/>
      <c r="AG50" s="2"/>
      <c r="AH50" s="2"/>
    </row>
    <row r="51" spans="1:34" customFormat="1" x14ac:dyDescent="0.2">
      <c r="A51" s="2" t="s">
        <v>21</v>
      </c>
      <c r="B51" t="s">
        <v>106</v>
      </c>
      <c r="C51" s="26" t="s">
        <v>47</v>
      </c>
      <c r="D51" s="25">
        <v>0.49</v>
      </c>
      <c r="E51" s="25">
        <v>0.16773512826515624</v>
      </c>
      <c r="F51" t="s">
        <v>33</v>
      </c>
      <c r="G51" s="2" t="s">
        <v>15</v>
      </c>
      <c r="H51" s="2" t="s">
        <v>13</v>
      </c>
      <c r="I51" s="2" t="s">
        <v>14</v>
      </c>
      <c r="Z51" s="2"/>
      <c r="AB51" s="26"/>
      <c r="AC51" s="25"/>
      <c r="AD51" s="25"/>
      <c r="AF51" s="2"/>
      <c r="AG51" s="2"/>
      <c r="AH51" s="2"/>
    </row>
    <row r="52" spans="1:34" x14ac:dyDescent="0.2">
      <c r="A52" s="2" t="s">
        <v>25</v>
      </c>
      <c r="B52" s="1" t="s">
        <v>109</v>
      </c>
      <c r="C52" s="1" t="s">
        <v>48</v>
      </c>
      <c r="D52" s="24">
        <v>0.25</v>
      </c>
      <c r="E52" s="24">
        <v>0.31</v>
      </c>
      <c r="F52" s="2" t="s">
        <v>33</v>
      </c>
      <c r="G52" s="2" t="s">
        <v>15</v>
      </c>
      <c r="H52" s="2" t="s">
        <v>13</v>
      </c>
      <c r="I52" s="2" t="s">
        <v>14</v>
      </c>
      <c r="Z52" s="2"/>
      <c r="AC52" s="24"/>
      <c r="AD52" s="24"/>
      <c r="AE52" s="2"/>
      <c r="AF52" s="2"/>
      <c r="AG52" s="2"/>
      <c r="AH52" s="2"/>
    </row>
    <row r="53" spans="1:34" x14ac:dyDescent="0.2">
      <c r="A53" s="2" t="s">
        <v>25</v>
      </c>
      <c r="B53" s="1" t="s">
        <v>108</v>
      </c>
      <c r="C53" s="1" t="s">
        <v>48</v>
      </c>
      <c r="D53" s="24">
        <v>0.24</v>
      </c>
      <c r="E53" s="24">
        <v>0.45</v>
      </c>
      <c r="F53" s="1" t="s">
        <v>33</v>
      </c>
      <c r="G53" s="2" t="s">
        <v>15</v>
      </c>
      <c r="H53" s="2" t="s">
        <v>13</v>
      </c>
      <c r="I53" s="2" t="s">
        <v>14</v>
      </c>
      <c r="Z53" s="2"/>
      <c r="AC53" s="24"/>
      <c r="AD53" s="24"/>
      <c r="AF53" s="2"/>
      <c r="AG53" s="2"/>
      <c r="AH53" s="2"/>
    </row>
    <row r="54" spans="1:34" x14ac:dyDescent="0.2">
      <c r="A54" s="2" t="s">
        <v>25</v>
      </c>
      <c r="B54" t="s">
        <v>9</v>
      </c>
      <c r="C54" s="1" t="s">
        <v>49</v>
      </c>
      <c r="D54" s="24">
        <v>0.39</v>
      </c>
      <c r="E54" s="24">
        <v>0.17324983447032885</v>
      </c>
      <c r="F54" s="1" t="s">
        <v>33</v>
      </c>
      <c r="G54" s="2" t="s">
        <v>15</v>
      </c>
      <c r="H54" s="2" t="s">
        <v>13</v>
      </c>
      <c r="I54" s="2" t="s">
        <v>14</v>
      </c>
      <c r="Z54" s="2"/>
      <c r="AA54"/>
      <c r="AC54" s="24"/>
      <c r="AD54" s="24"/>
      <c r="AF54" s="2"/>
      <c r="AG54" s="2"/>
      <c r="AH54" s="2"/>
    </row>
    <row r="55" spans="1:34" x14ac:dyDescent="0.2">
      <c r="A55" s="2" t="s">
        <v>25</v>
      </c>
      <c r="B55" t="s">
        <v>27</v>
      </c>
      <c r="C55" s="1" t="s">
        <v>49</v>
      </c>
      <c r="D55" s="24">
        <v>0.38</v>
      </c>
      <c r="E55" s="24">
        <v>0.3615761097387184</v>
      </c>
      <c r="F55" s="1" t="s">
        <v>33</v>
      </c>
      <c r="G55" s="2" t="s">
        <v>15</v>
      </c>
      <c r="H55" s="2" t="s">
        <v>13</v>
      </c>
      <c r="I55" s="2" t="s">
        <v>14</v>
      </c>
      <c r="Z55" s="2"/>
      <c r="AA55"/>
      <c r="AC55" s="24"/>
      <c r="AD55" s="24"/>
      <c r="AF55" s="2"/>
      <c r="AG55" s="2"/>
      <c r="AH55" s="2"/>
    </row>
    <row r="56" spans="1:34" x14ac:dyDescent="0.2">
      <c r="A56" s="1" t="s">
        <v>25</v>
      </c>
      <c r="B56" t="s">
        <v>107</v>
      </c>
      <c r="C56" s="1" t="s">
        <v>50</v>
      </c>
      <c r="D56" s="24">
        <v>0.51</v>
      </c>
      <c r="E56" s="24">
        <v>-0.1351012955007099</v>
      </c>
      <c r="F56" s="2" t="s">
        <v>33</v>
      </c>
      <c r="G56" s="2" t="s">
        <v>12</v>
      </c>
      <c r="H56" s="2" t="s">
        <v>13</v>
      </c>
      <c r="I56" s="2" t="s">
        <v>13</v>
      </c>
      <c r="AA56"/>
      <c r="AC56" s="24"/>
      <c r="AD56" s="24"/>
      <c r="AE56" s="2"/>
      <c r="AF56" s="2"/>
      <c r="AG56" s="2"/>
      <c r="AH56" s="2"/>
    </row>
    <row r="57" spans="1:34" x14ac:dyDescent="0.2">
      <c r="A57" s="1" t="s">
        <v>25</v>
      </c>
      <c r="B57" t="s">
        <v>106</v>
      </c>
      <c r="C57" s="1" t="s">
        <v>50</v>
      </c>
      <c r="D57" s="24">
        <v>0.51</v>
      </c>
      <c r="E57" s="24">
        <v>0.1507009978496931</v>
      </c>
      <c r="F57" s="1" t="s">
        <v>33</v>
      </c>
      <c r="G57" s="2" t="s">
        <v>12</v>
      </c>
      <c r="H57" s="2" t="s">
        <v>13</v>
      </c>
      <c r="I57" s="2" t="s">
        <v>13</v>
      </c>
      <c r="AA57"/>
      <c r="AC57" s="24"/>
      <c r="AD57" s="24"/>
      <c r="AF57" s="2"/>
      <c r="AG57" s="2"/>
      <c r="AH57" s="2"/>
    </row>
    <row r="58" spans="1:34" x14ac:dyDescent="0.2">
      <c r="A58" s="1" t="s">
        <v>25</v>
      </c>
      <c r="B58" t="s">
        <v>107</v>
      </c>
      <c r="C58" s="1" t="s">
        <v>51</v>
      </c>
      <c r="D58" s="24">
        <v>0.51</v>
      </c>
      <c r="E58" s="24">
        <v>-0.1351012955007099</v>
      </c>
      <c r="F58" s="2" t="s">
        <v>33</v>
      </c>
      <c r="G58" s="2" t="s">
        <v>12</v>
      </c>
      <c r="H58" s="2" t="s">
        <v>13</v>
      </c>
      <c r="I58" s="2" t="s">
        <v>14</v>
      </c>
      <c r="AA58"/>
      <c r="AC58" s="24"/>
      <c r="AD58" s="24"/>
      <c r="AE58" s="2"/>
      <c r="AF58" s="2"/>
      <c r="AG58" s="2"/>
      <c r="AH58" s="2"/>
    </row>
    <row r="59" spans="1:34" x14ac:dyDescent="0.2">
      <c r="A59" s="1" t="s">
        <v>25</v>
      </c>
      <c r="B59" t="s">
        <v>106</v>
      </c>
      <c r="C59" s="1" t="s">
        <v>51</v>
      </c>
      <c r="D59" s="24">
        <v>0.51</v>
      </c>
      <c r="E59" s="24">
        <v>0.1507009978496931</v>
      </c>
      <c r="F59" s="1" t="s">
        <v>33</v>
      </c>
      <c r="G59" s="2" t="s">
        <v>12</v>
      </c>
      <c r="H59" s="2" t="s">
        <v>13</v>
      </c>
      <c r="I59" s="2" t="s">
        <v>14</v>
      </c>
      <c r="AA59"/>
      <c r="AC59" s="24"/>
      <c r="AD59" s="24"/>
      <c r="AF59" s="2"/>
      <c r="AG59" s="2"/>
      <c r="AH59" s="2"/>
    </row>
    <row r="60" spans="1:34" x14ac:dyDescent="0.2">
      <c r="A60" s="2" t="s">
        <v>52</v>
      </c>
      <c r="B60" s="1" t="s">
        <v>109</v>
      </c>
      <c r="C60" s="1" t="s">
        <v>53</v>
      </c>
      <c r="D60" s="24">
        <v>0.72545454545454546</v>
      </c>
      <c r="E60" s="24">
        <v>4.2998626800908844E-2</v>
      </c>
      <c r="F60" s="1" t="s">
        <v>54</v>
      </c>
      <c r="G60" s="2" t="s">
        <v>12</v>
      </c>
      <c r="H60" s="2" t="s">
        <v>14</v>
      </c>
      <c r="I60" s="2" t="s">
        <v>13</v>
      </c>
      <c r="Z60" s="2"/>
      <c r="AC60" s="24"/>
      <c r="AD60" s="24"/>
      <c r="AF60" s="2"/>
      <c r="AG60" s="2"/>
      <c r="AH60" s="2"/>
    </row>
    <row r="61" spans="1:34" x14ac:dyDescent="0.2">
      <c r="A61" s="2" t="s">
        <v>52</v>
      </c>
      <c r="B61" s="1" t="s">
        <v>108</v>
      </c>
      <c r="C61" s="1" t="s">
        <v>53</v>
      </c>
      <c r="D61" s="24">
        <v>0.72165898617511526</v>
      </c>
      <c r="E61" s="24">
        <v>-0.17709660763133397</v>
      </c>
      <c r="F61" s="1" t="s">
        <v>54</v>
      </c>
      <c r="G61" s="2" t="s">
        <v>12</v>
      </c>
      <c r="H61" s="2" t="s">
        <v>14</v>
      </c>
      <c r="I61" s="2" t="s">
        <v>13</v>
      </c>
      <c r="Z61" s="2"/>
      <c r="AC61" s="24"/>
      <c r="AD61" s="24"/>
      <c r="AF61" s="2"/>
      <c r="AG61" s="2"/>
      <c r="AH61" s="2"/>
    </row>
    <row r="62" spans="1:34" x14ac:dyDescent="0.2">
      <c r="A62" s="2" t="s">
        <v>52</v>
      </c>
      <c r="B62" s="1" t="s">
        <v>109</v>
      </c>
      <c r="C62" s="1" t="s">
        <v>55</v>
      </c>
      <c r="D62" s="24">
        <v>0.72545454545454546</v>
      </c>
      <c r="E62" s="24">
        <v>4.2998626800908844E-2</v>
      </c>
      <c r="F62" s="1" t="s">
        <v>54</v>
      </c>
      <c r="G62" s="2" t="s">
        <v>12</v>
      </c>
      <c r="H62" s="2" t="s">
        <v>14</v>
      </c>
      <c r="I62" s="2" t="s">
        <v>14</v>
      </c>
      <c r="Z62" s="2"/>
      <c r="AC62" s="24"/>
      <c r="AD62" s="24"/>
      <c r="AF62" s="2"/>
      <c r="AG62" s="2"/>
      <c r="AH62" s="2"/>
    </row>
    <row r="63" spans="1:34" x14ac:dyDescent="0.2">
      <c r="A63" s="2" t="s">
        <v>52</v>
      </c>
      <c r="B63" s="1" t="s">
        <v>108</v>
      </c>
      <c r="C63" s="1" t="s">
        <v>55</v>
      </c>
      <c r="D63" s="24">
        <v>0.72165898617511526</v>
      </c>
      <c r="E63" s="24">
        <v>-0.17709660763133397</v>
      </c>
      <c r="F63" s="1" t="s">
        <v>54</v>
      </c>
      <c r="G63" s="2" t="s">
        <v>12</v>
      </c>
      <c r="H63" s="2" t="s">
        <v>14</v>
      </c>
      <c r="I63" s="2" t="s">
        <v>14</v>
      </c>
      <c r="Z63" s="2"/>
      <c r="AC63" s="24"/>
      <c r="AD63" s="24"/>
      <c r="AF63" s="2"/>
      <c r="AG63" s="2"/>
      <c r="AH63" s="2"/>
    </row>
    <row r="64" spans="1:34" x14ac:dyDescent="0.2">
      <c r="A64" s="2" t="s">
        <v>52</v>
      </c>
      <c r="B64" s="1" t="s">
        <v>109</v>
      </c>
      <c r="C64" s="1" t="s">
        <v>56</v>
      </c>
      <c r="D64" s="24">
        <v>0.57636363636363641</v>
      </c>
      <c r="E64" s="24">
        <v>0.30130521609474964</v>
      </c>
      <c r="F64" s="1" t="s">
        <v>54</v>
      </c>
      <c r="G64" s="2" t="s">
        <v>15</v>
      </c>
      <c r="H64" s="2" t="s">
        <v>14</v>
      </c>
      <c r="I64" s="2" t="s">
        <v>14</v>
      </c>
      <c r="Z64" s="2"/>
      <c r="AC64" s="24"/>
      <c r="AD64" s="24"/>
      <c r="AF64" s="2"/>
      <c r="AG64" s="2"/>
      <c r="AH64" s="2"/>
    </row>
    <row r="65" spans="1:34" x14ac:dyDescent="0.2">
      <c r="A65" s="2" t="s">
        <v>52</v>
      </c>
      <c r="B65" s="1" t="s">
        <v>108</v>
      </c>
      <c r="C65" s="1" t="s">
        <v>56</v>
      </c>
      <c r="D65" s="24">
        <v>0.57999999999999996</v>
      </c>
      <c r="E65" s="24">
        <v>0.14061642654144607</v>
      </c>
      <c r="F65" s="1" t="s">
        <v>54</v>
      </c>
      <c r="G65" s="2" t="s">
        <v>15</v>
      </c>
      <c r="H65" s="2" t="s">
        <v>14</v>
      </c>
      <c r="I65" s="2" t="s">
        <v>14</v>
      </c>
      <c r="Z65" s="2"/>
      <c r="AC65" s="24"/>
      <c r="AD65" s="24"/>
      <c r="AF65" s="2"/>
      <c r="AG65" s="2"/>
      <c r="AH65" s="2"/>
    </row>
    <row r="66" spans="1:34" x14ac:dyDescent="0.2">
      <c r="A66" s="2" t="s">
        <v>52</v>
      </c>
      <c r="B66" s="1" t="s">
        <v>109</v>
      </c>
      <c r="C66" s="1" t="s">
        <v>53</v>
      </c>
      <c r="D66" s="24">
        <v>0.72545454545454546</v>
      </c>
      <c r="E66" s="24">
        <v>4.2998626800908844E-2</v>
      </c>
      <c r="F66" s="1" t="s">
        <v>54</v>
      </c>
      <c r="G66" s="2" t="s">
        <v>12</v>
      </c>
      <c r="H66" s="2" t="s">
        <v>13</v>
      </c>
      <c r="I66" s="2" t="s">
        <v>13</v>
      </c>
      <c r="Z66" s="2"/>
      <c r="AC66" s="24"/>
      <c r="AD66" s="24"/>
      <c r="AF66" s="2"/>
      <c r="AG66" s="2"/>
      <c r="AH66" s="2"/>
    </row>
    <row r="67" spans="1:34" x14ac:dyDescent="0.2">
      <c r="A67" s="2" t="s">
        <v>52</v>
      </c>
      <c r="B67" s="1" t="s">
        <v>108</v>
      </c>
      <c r="C67" s="1" t="s">
        <v>53</v>
      </c>
      <c r="D67" s="24">
        <v>0.72165898617511526</v>
      </c>
      <c r="E67" s="24">
        <v>-0.17709660763133397</v>
      </c>
      <c r="F67" s="1" t="s">
        <v>54</v>
      </c>
      <c r="G67" s="2" t="s">
        <v>12</v>
      </c>
      <c r="H67" s="2" t="s">
        <v>13</v>
      </c>
      <c r="I67" s="2" t="s">
        <v>13</v>
      </c>
      <c r="Z67" s="2"/>
      <c r="AC67" s="24"/>
      <c r="AD67" s="24"/>
      <c r="AF67" s="2"/>
      <c r="AG67" s="2"/>
      <c r="AH67" s="2"/>
    </row>
    <row r="68" spans="1:34" x14ac:dyDescent="0.2">
      <c r="A68" s="2" t="s">
        <v>52</v>
      </c>
      <c r="B68" s="1" t="s">
        <v>109</v>
      </c>
      <c r="C68" s="1" t="s">
        <v>55</v>
      </c>
      <c r="D68" s="24">
        <v>0.72545454545454546</v>
      </c>
      <c r="E68" s="24">
        <v>4.2998626800908844E-2</v>
      </c>
      <c r="F68" s="1" t="s">
        <v>54</v>
      </c>
      <c r="G68" s="2" t="s">
        <v>12</v>
      </c>
      <c r="H68" s="2" t="s">
        <v>13</v>
      </c>
      <c r="I68" s="2" t="s">
        <v>14</v>
      </c>
      <c r="Z68" s="2"/>
      <c r="AC68" s="24"/>
      <c r="AD68" s="24"/>
      <c r="AF68" s="2"/>
      <c r="AG68" s="2"/>
      <c r="AH68" s="2"/>
    </row>
    <row r="69" spans="1:34" x14ac:dyDescent="0.2">
      <c r="A69" s="2" t="s">
        <v>52</v>
      </c>
      <c r="B69" s="1" t="s">
        <v>108</v>
      </c>
      <c r="C69" s="1" t="s">
        <v>55</v>
      </c>
      <c r="D69" s="24">
        <v>0.72165898617511526</v>
      </c>
      <c r="E69" s="24">
        <v>-0.17709660763133397</v>
      </c>
      <c r="F69" s="1" t="s">
        <v>54</v>
      </c>
      <c r="G69" s="2" t="s">
        <v>12</v>
      </c>
      <c r="H69" s="2" t="s">
        <v>13</v>
      </c>
      <c r="I69" s="2" t="s">
        <v>14</v>
      </c>
      <c r="Z69" s="2"/>
      <c r="AC69" s="24"/>
      <c r="AD69" s="24"/>
      <c r="AF69" s="2"/>
      <c r="AG69" s="2"/>
      <c r="AH69" s="2"/>
    </row>
    <row r="70" spans="1:34" x14ac:dyDescent="0.2">
      <c r="A70" s="2" t="s">
        <v>52</v>
      </c>
      <c r="B70" s="1" t="s">
        <v>109</v>
      </c>
      <c r="C70" s="1" t="s">
        <v>56</v>
      </c>
      <c r="D70" s="24">
        <v>0.57636363636363641</v>
      </c>
      <c r="E70" s="24">
        <v>0.30130521609474964</v>
      </c>
      <c r="F70" s="1" t="s">
        <v>54</v>
      </c>
      <c r="G70" s="2" t="s">
        <v>15</v>
      </c>
      <c r="H70" s="2" t="s">
        <v>13</v>
      </c>
      <c r="I70" s="2" t="s">
        <v>14</v>
      </c>
      <c r="Z70" s="2"/>
      <c r="AC70" s="24"/>
      <c r="AD70" s="24"/>
      <c r="AF70" s="2"/>
      <c r="AG70" s="2"/>
      <c r="AH70" s="2"/>
    </row>
    <row r="71" spans="1:34" x14ac:dyDescent="0.2">
      <c r="A71" s="2" t="s">
        <v>52</v>
      </c>
      <c r="B71" s="1" t="s">
        <v>108</v>
      </c>
      <c r="C71" s="1" t="s">
        <v>56</v>
      </c>
      <c r="D71" s="24">
        <v>0.57999999999999996</v>
      </c>
      <c r="E71" s="24">
        <v>0.14061642654144607</v>
      </c>
      <c r="F71" s="1" t="s">
        <v>54</v>
      </c>
      <c r="G71" s="2" t="s">
        <v>15</v>
      </c>
      <c r="H71" s="2" t="s">
        <v>13</v>
      </c>
      <c r="I71" s="2" t="s">
        <v>14</v>
      </c>
      <c r="Z71" s="2"/>
      <c r="AC71" s="24"/>
      <c r="AD71" s="24"/>
      <c r="AF71" s="2"/>
      <c r="AG71" s="2"/>
      <c r="AH71" s="2"/>
    </row>
    <row r="72" spans="1:34" x14ac:dyDescent="0.2">
      <c r="A72" s="2" t="s">
        <v>25</v>
      </c>
      <c r="B72" t="s">
        <v>107</v>
      </c>
      <c r="C72" s="1" t="s">
        <v>57</v>
      </c>
      <c r="D72" s="24">
        <v>0.52</v>
      </c>
      <c r="E72" s="24">
        <v>-4.4549940319745927E-2</v>
      </c>
      <c r="F72" s="2" t="s">
        <v>33</v>
      </c>
      <c r="G72" s="2" t="s">
        <v>15</v>
      </c>
      <c r="H72" s="2" t="s">
        <v>13</v>
      </c>
      <c r="I72" s="2" t="s">
        <v>14</v>
      </c>
      <c r="Z72" s="2"/>
      <c r="AA72"/>
      <c r="AC72" s="24"/>
      <c r="AD72" s="24"/>
      <c r="AE72" s="2"/>
      <c r="AF72" s="2"/>
      <c r="AG72" s="2"/>
      <c r="AH72" s="2"/>
    </row>
    <row r="73" spans="1:34" x14ac:dyDescent="0.2">
      <c r="A73" s="2" t="s">
        <v>25</v>
      </c>
      <c r="B73" t="s">
        <v>106</v>
      </c>
      <c r="C73" s="1" t="s">
        <v>57</v>
      </c>
      <c r="D73" s="24">
        <v>0.5</v>
      </c>
      <c r="E73" s="24">
        <v>0.16236567747977002</v>
      </c>
      <c r="F73" s="1" t="s">
        <v>33</v>
      </c>
      <c r="G73" s="2" t="s">
        <v>15</v>
      </c>
      <c r="H73" s="2" t="s">
        <v>13</v>
      </c>
      <c r="I73" s="2" t="s">
        <v>14</v>
      </c>
      <c r="Z73" s="2"/>
      <c r="AA73"/>
      <c r="AC73" s="24"/>
      <c r="AD73" s="24"/>
      <c r="AF73" s="2"/>
      <c r="AG73" s="2"/>
      <c r="AH73" s="2"/>
    </row>
    <row r="74" spans="1:34" x14ac:dyDescent="0.2">
      <c r="A74" s="2" t="s">
        <v>25</v>
      </c>
      <c r="B74" s="1" t="s">
        <v>109</v>
      </c>
      <c r="C74" s="1" t="s">
        <v>58</v>
      </c>
      <c r="D74" s="24">
        <v>0.57636363636363641</v>
      </c>
      <c r="E74" s="24">
        <v>0.25616660858130769</v>
      </c>
      <c r="F74" s="2" t="s">
        <v>54</v>
      </c>
      <c r="G74" s="2" t="s">
        <v>15</v>
      </c>
      <c r="H74" s="2" t="s">
        <v>13</v>
      </c>
      <c r="I74" s="2" t="s">
        <v>14</v>
      </c>
      <c r="Z74" s="2"/>
      <c r="AC74" s="24"/>
      <c r="AD74" s="24"/>
      <c r="AE74" s="2"/>
      <c r="AF74" s="2"/>
      <c r="AG74" s="2"/>
      <c r="AH74" s="2"/>
    </row>
    <row r="75" spans="1:34" x14ac:dyDescent="0.2">
      <c r="A75" s="2" t="s">
        <v>25</v>
      </c>
      <c r="B75" s="1" t="s">
        <v>108</v>
      </c>
      <c r="C75" s="1" t="s">
        <v>58</v>
      </c>
      <c r="D75" s="24">
        <v>0.57999999999999996</v>
      </c>
      <c r="E75" s="24">
        <v>8.5096650640119828E-2</v>
      </c>
      <c r="F75" s="2" t="s">
        <v>54</v>
      </c>
      <c r="G75" s="2" t="s">
        <v>15</v>
      </c>
      <c r="H75" s="2" t="s">
        <v>13</v>
      </c>
      <c r="I75" s="2" t="s">
        <v>14</v>
      </c>
      <c r="Z75" s="2"/>
      <c r="AC75" s="24"/>
      <c r="AD75" s="24"/>
      <c r="AE75" s="2"/>
      <c r="AF75" s="2"/>
      <c r="AG75" s="2"/>
      <c r="AH75" s="2"/>
    </row>
    <row r="76" spans="1:34" x14ac:dyDescent="0.2">
      <c r="A76" s="2" t="s">
        <v>25</v>
      </c>
      <c r="B76" s="1" t="s">
        <v>109</v>
      </c>
      <c r="C76" s="1" t="s">
        <v>59</v>
      </c>
      <c r="D76" s="24">
        <v>0.57999999999999996</v>
      </c>
      <c r="E76" s="24">
        <v>0.26</v>
      </c>
      <c r="F76" s="2" t="s">
        <v>54</v>
      </c>
      <c r="G76" s="2" t="s">
        <v>12</v>
      </c>
      <c r="H76" s="2" t="s">
        <v>13</v>
      </c>
      <c r="I76" s="2" t="s">
        <v>13</v>
      </c>
      <c r="Z76" s="2"/>
      <c r="AC76" s="24"/>
      <c r="AD76" s="24"/>
      <c r="AE76" s="2"/>
      <c r="AF76" s="2"/>
      <c r="AG76" s="2"/>
      <c r="AH76" s="2"/>
    </row>
    <row r="77" spans="1:34" x14ac:dyDescent="0.2">
      <c r="A77" s="2" t="s">
        <v>25</v>
      </c>
      <c r="B77" s="1" t="s">
        <v>108</v>
      </c>
      <c r="C77" s="1" t="s">
        <v>59</v>
      </c>
      <c r="D77" s="24">
        <v>0.57999999999999996</v>
      </c>
      <c r="E77" s="24">
        <v>0.09</v>
      </c>
      <c r="F77" s="2" t="s">
        <v>54</v>
      </c>
      <c r="G77" s="2" t="s">
        <v>12</v>
      </c>
      <c r="H77" s="2" t="s">
        <v>13</v>
      </c>
      <c r="I77" s="2" t="s">
        <v>13</v>
      </c>
      <c r="Z77" s="2"/>
      <c r="AC77" s="24"/>
      <c r="AD77" s="24"/>
      <c r="AE77" s="2"/>
      <c r="AF77" s="2"/>
      <c r="AG77" s="2"/>
      <c r="AH77" s="2"/>
    </row>
    <row r="78" spans="1:34" x14ac:dyDescent="0.2">
      <c r="A78" s="2" t="s">
        <v>25</v>
      </c>
      <c r="B78" s="1" t="s">
        <v>109</v>
      </c>
      <c r="C78" s="1" t="s">
        <v>60</v>
      </c>
      <c r="D78" s="24">
        <v>0.57999999999999996</v>
      </c>
      <c r="E78" s="24">
        <v>0.26</v>
      </c>
      <c r="F78" s="2" t="s">
        <v>54</v>
      </c>
      <c r="G78" s="2" t="s">
        <v>12</v>
      </c>
      <c r="H78" s="2" t="s">
        <v>13</v>
      </c>
      <c r="I78" s="2" t="s">
        <v>14</v>
      </c>
      <c r="Z78" s="2"/>
      <c r="AC78" s="24"/>
      <c r="AD78" s="24"/>
      <c r="AE78" s="2"/>
      <c r="AF78" s="2"/>
      <c r="AG78" s="2"/>
      <c r="AH78" s="2"/>
    </row>
    <row r="79" spans="1:34" x14ac:dyDescent="0.2">
      <c r="A79" s="2" t="s">
        <v>25</v>
      </c>
      <c r="B79" s="1" t="s">
        <v>108</v>
      </c>
      <c r="C79" s="1" t="s">
        <v>60</v>
      </c>
      <c r="D79" s="24">
        <v>0.57999999999999996</v>
      </c>
      <c r="E79" s="24">
        <v>0.09</v>
      </c>
      <c r="F79" s="2" t="s">
        <v>54</v>
      </c>
      <c r="G79" s="2" t="s">
        <v>12</v>
      </c>
      <c r="H79" s="2" t="s">
        <v>13</v>
      </c>
      <c r="I79" s="2" t="s">
        <v>14</v>
      </c>
      <c r="Z79" s="2"/>
      <c r="AC79" s="24"/>
      <c r="AD79" s="24"/>
      <c r="AE79" s="2"/>
      <c r="AF79" s="2"/>
      <c r="AG79" s="2"/>
      <c r="AH79" s="2"/>
    </row>
    <row r="80" spans="1:34" x14ac:dyDescent="0.2">
      <c r="A80" s="1" t="s">
        <v>61</v>
      </c>
      <c r="B80" s="1" t="s">
        <v>62</v>
      </c>
      <c r="C80" s="1" t="s">
        <v>63</v>
      </c>
      <c r="D80" s="24">
        <v>0.61379310344827587</v>
      </c>
      <c r="E80" s="24">
        <v>0.37201517931712463</v>
      </c>
      <c r="F80" s="2" t="s">
        <v>33</v>
      </c>
      <c r="G80" s="2" t="s">
        <v>12</v>
      </c>
      <c r="H80" s="2" t="s">
        <v>13</v>
      </c>
      <c r="I80" s="2" t="s">
        <v>13</v>
      </c>
      <c r="AC80" s="24"/>
      <c r="AD80" s="24"/>
      <c r="AF80" s="2"/>
      <c r="AG80" s="2"/>
      <c r="AH80" s="2"/>
    </row>
    <row r="81" spans="1:34" x14ac:dyDescent="0.2">
      <c r="A81" s="1" t="s">
        <v>61</v>
      </c>
      <c r="B81" s="1" t="s">
        <v>64</v>
      </c>
      <c r="C81" s="1" t="s">
        <v>63</v>
      </c>
      <c r="D81" s="24">
        <v>0.55555555555555558</v>
      </c>
      <c r="E81" s="24">
        <v>0.37896574451987181</v>
      </c>
      <c r="F81" s="2" t="s">
        <v>33</v>
      </c>
      <c r="G81" s="2" t="s">
        <v>12</v>
      </c>
      <c r="H81" s="2" t="s">
        <v>13</v>
      </c>
      <c r="I81" s="2" t="s">
        <v>13</v>
      </c>
      <c r="Z81" s="2"/>
      <c r="AC81" s="24"/>
      <c r="AD81" s="24"/>
      <c r="AF81" s="2"/>
      <c r="AG81" s="2"/>
      <c r="AH81" s="2"/>
    </row>
    <row r="82" spans="1:34" x14ac:dyDescent="0.2">
      <c r="A82" s="1" t="s">
        <v>61</v>
      </c>
      <c r="B82" s="1" t="s">
        <v>62</v>
      </c>
      <c r="C82" s="1" t="s">
        <v>65</v>
      </c>
      <c r="D82" s="24">
        <v>0.61379310344827587</v>
      </c>
      <c r="E82" s="24">
        <v>0.37201517931712463</v>
      </c>
      <c r="F82" s="2" t="s">
        <v>33</v>
      </c>
      <c r="G82" s="2" t="s">
        <v>12</v>
      </c>
      <c r="H82" s="2" t="s">
        <v>13</v>
      </c>
      <c r="I82" s="2" t="s">
        <v>13</v>
      </c>
      <c r="AC82" s="24"/>
      <c r="AD82" s="24"/>
      <c r="AF82" s="2"/>
      <c r="AG82" s="2"/>
      <c r="AH82" s="2"/>
    </row>
    <row r="83" spans="1:34" x14ac:dyDescent="0.2">
      <c r="A83" s="1" t="s">
        <v>61</v>
      </c>
      <c r="B83" s="1" t="s">
        <v>64</v>
      </c>
      <c r="C83" s="1" t="s">
        <v>65</v>
      </c>
      <c r="D83" s="24">
        <v>0.55555555555555558</v>
      </c>
      <c r="E83" s="24">
        <v>0.37896574451987181</v>
      </c>
      <c r="F83" s="2" t="s">
        <v>33</v>
      </c>
      <c r="G83" s="2" t="s">
        <v>12</v>
      </c>
      <c r="H83" s="2" t="s">
        <v>13</v>
      </c>
      <c r="I83" s="2" t="s">
        <v>13</v>
      </c>
      <c r="Z83" s="2"/>
      <c r="AC83" s="24"/>
      <c r="AD83" s="24"/>
      <c r="AF83" s="2"/>
      <c r="AG83" s="2"/>
      <c r="AH83" s="2"/>
    </row>
    <row r="84" spans="1:34" x14ac:dyDescent="0.2">
      <c r="A84" s="1" t="s">
        <v>61</v>
      </c>
      <c r="B84" s="1" t="s">
        <v>62</v>
      </c>
      <c r="C84" s="1" t="s">
        <v>66</v>
      </c>
      <c r="D84" s="24">
        <v>0.55172413793103448</v>
      </c>
      <c r="E84" s="24">
        <v>0.22467233017254745</v>
      </c>
      <c r="F84" s="2" t="s">
        <v>33</v>
      </c>
      <c r="G84" s="2" t="s">
        <v>15</v>
      </c>
      <c r="H84" s="2" t="s">
        <v>13</v>
      </c>
      <c r="I84" s="2" t="s">
        <v>14</v>
      </c>
      <c r="AC84" s="24"/>
      <c r="AD84" s="24"/>
      <c r="AF84" s="2"/>
      <c r="AG84" s="2"/>
      <c r="AH84" s="2"/>
    </row>
    <row r="85" spans="1:34" x14ac:dyDescent="0.2">
      <c r="A85" s="1" t="s">
        <v>61</v>
      </c>
      <c r="B85" s="1" t="s">
        <v>64</v>
      </c>
      <c r="C85" s="1" t="s">
        <v>66</v>
      </c>
      <c r="D85" s="24">
        <v>0.48412698412698413</v>
      </c>
      <c r="E85" s="24">
        <v>0.23325369288250875</v>
      </c>
      <c r="F85" s="2" t="s">
        <v>33</v>
      </c>
      <c r="G85" s="2" t="s">
        <v>15</v>
      </c>
      <c r="H85" s="2" t="s">
        <v>13</v>
      </c>
      <c r="I85" s="2" t="s">
        <v>14</v>
      </c>
      <c r="Z85" s="2"/>
      <c r="AC85" s="24"/>
      <c r="AD85" s="24"/>
      <c r="AF85" s="2"/>
      <c r="AG85" s="2"/>
      <c r="AH85" s="2"/>
    </row>
    <row r="86" spans="1:34" x14ac:dyDescent="0.2">
      <c r="A86" s="1" t="s">
        <v>61</v>
      </c>
      <c r="B86" s="1" t="s">
        <v>62</v>
      </c>
      <c r="C86" s="1" t="s">
        <v>67</v>
      </c>
      <c r="D86" s="24">
        <v>0.61379310344827587</v>
      </c>
      <c r="E86" s="24">
        <v>0.37267552087409928</v>
      </c>
      <c r="F86" s="2" t="s">
        <v>33</v>
      </c>
      <c r="G86" s="2" t="s">
        <v>12</v>
      </c>
      <c r="H86" s="2" t="s">
        <v>13</v>
      </c>
      <c r="I86" s="2" t="s">
        <v>13</v>
      </c>
      <c r="AC86" s="24"/>
      <c r="AD86" s="24"/>
      <c r="AF86" s="2"/>
      <c r="AG86" s="2"/>
      <c r="AH86" s="2"/>
    </row>
    <row r="87" spans="1:34" x14ac:dyDescent="0.2">
      <c r="A87" s="1" t="s">
        <v>61</v>
      </c>
      <c r="B87" s="1" t="s">
        <v>64</v>
      </c>
      <c r="C87" s="1" t="s">
        <v>67</v>
      </c>
      <c r="D87" s="24">
        <v>0.55555555555555558</v>
      </c>
      <c r="E87" s="24">
        <v>0.37961877738578154</v>
      </c>
      <c r="F87" s="2" t="s">
        <v>33</v>
      </c>
      <c r="G87" s="2" t="s">
        <v>12</v>
      </c>
      <c r="H87" s="2" t="s">
        <v>13</v>
      </c>
      <c r="I87" s="2" t="s">
        <v>13</v>
      </c>
      <c r="Z87" s="2"/>
      <c r="AC87" s="24"/>
      <c r="AD87" s="24"/>
      <c r="AF87" s="2"/>
      <c r="AG87" s="2"/>
      <c r="AH87" s="2"/>
    </row>
    <row r="88" spans="1:34" x14ac:dyDescent="0.2">
      <c r="A88" s="1" t="s">
        <v>61</v>
      </c>
      <c r="B88" s="1" t="s">
        <v>62</v>
      </c>
      <c r="C88" s="1" t="s">
        <v>68</v>
      </c>
      <c r="D88" s="24">
        <v>0.61379310344827587</v>
      </c>
      <c r="E88" s="24">
        <v>0.37267552087409928</v>
      </c>
      <c r="F88" s="2" t="s">
        <v>33</v>
      </c>
      <c r="G88" s="2" t="s">
        <v>12</v>
      </c>
      <c r="H88" s="2" t="s">
        <v>13</v>
      </c>
      <c r="I88" s="2" t="s">
        <v>14</v>
      </c>
      <c r="AC88" s="24"/>
      <c r="AD88" s="24"/>
      <c r="AF88" s="2"/>
      <c r="AG88" s="2"/>
      <c r="AH88" s="2"/>
    </row>
    <row r="89" spans="1:34" x14ac:dyDescent="0.2">
      <c r="A89" s="1" t="s">
        <v>61</v>
      </c>
      <c r="B89" s="1" t="s">
        <v>64</v>
      </c>
      <c r="C89" s="1" t="s">
        <v>68</v>
      </c>
      <c r="D89" s="24">
        <v>0.55555555555555558</v>
      </c>
      <c r="E89" s="24">
        <v>0.37961877738578154</v>
      </c>
      <c r="F89" s="2" t="s">
        <v>33</v>
      </c>
      <c r="G89" s="2" t="s">
        <v>12</v>
      </c>
      <c r="H89" s="2" t="s">
        <v>13</v>
      </c>
      <c r="I89" s="2" t="s">
        <v>14</v>
      </c>
      <c r="Z89" s="2"/>
      <c r="AC89" s="24"/>
      <c r="AD89" s="24"/>
      <c r="AF89" s="2"/>
      <c r="AG89" s="2"/>
      <c r="AH89" s="2"/>
    </row>
    <row r="90" spans="1:34" x14ac:dyDescent="0.2">
      <c r="A90" s="1" t="s">
        <v>61</v>
      </c>
      <c r="B90" s="2" t="s">
        <v>106</v>
      </c>
      <c r="C90" s="19" t="s">
        <v>69</v>
      </c>
      <c r="D90" s="24">
        <v>0.04</v>
      </c>
      <c r="E90" s="24">
        <v>0.14000000000000001</v>
      </c>
      <c r="F90" s="2" t="s">
        <v>33</v>
      </c>
      <c r="G90" s="2" t="s">
        <v>12</v>
      </c>
      <c r="H90" s="2" t="s">
        <v>13</v>
      </c>
      <c r="I90" s="2" t="s">
        <v>13</v>
      </c>
      <c r="AC90" s="24"/>
      <c r="AD90" s="24"/>
    </row>
    <row r="91" spans="1:34" x14ac:dyDescent="0.2">
      <c r="A91" s="1" t="s">
        <v>61</v>
      </c>
      <c r="B91" s="2" t="s">
        <v>107</v>
      </c>
      <c r="C91" s="19" t="s">
        <v>69</v>
      </c>
      <c r="D91" s="24">
        <v>0.06</v>
      </c>
      <c r="E91" s="24">
        <v>-7.0000000000000007E-2</v>
      </c>
      <c r="F91" s="2" t="s">
        <v>33</v>
      </c>
      <c r="G91" s="2" t="s">
        <v>12</v>
      </c>
      <c r="H91" s="2" t="s">
        <v>13</v>
      </c>
      <c r="I91" s="2" t="s">
        <v>13</v>
      </c>
      <c r="AC91" s="24"/>
      <c r="AD91" s="24"/>
    </row>
    <row r="92" spans="1:34" x14ac:dyDescent="0.2">
      <c r="A92" s="1" t="s">
        <v>61</v>
      </c>
      <c r="B92" s="2" t="s">
        <v>106</v>
      </c>
      <c r="C92" s="19" t="s">
        <v>70</v>
      </c>
      <c r="D92" s="24">
        <v>0.04</v>
      </c>
      <c r="E92" s="24">
        <v>0.14000000000000001</v>
      </c>
      <c r="F92" s="2" t="s">
        <v>33</v>
      </c>
      <c r="G92" s="2" t="s">
        <v>12</v>
      </c>
      <c r="H92" s="2" t="s">
        <v>13</v>
      </c>
      <c r="I92" s="2" t="s">
        <v>14</v>
      </c>
      <c r="AC92" s="24"/>
      <c r="AD92" s="24"/>
    </row>
    <row r="93" spans="1:34" x14ac:dyDescent="0.2">
      <c r="A93" s="1" t="s">
        <v>61</v>
      </c>
      <c r="B93" s="2" t="s">
        <v>107</v>
      </c>
      <c r="C93" s="19" t="s">
        <v>70</v>
      </c>
      <c r="D93" s="24">
        <v>0.06</v>
      </c>
      <c r="E93" s="24">
        <v>-7.0000000000000007E-2</v>
      </c>
      <c r="F93" s="2" t="s">
        <v>33</v>
      </c>
      <c r="G93" s="2" t="s">
        <v>12</v>
      </c>
      <c r="H93" s="2" t="s">
        <v>13</v>
      </c>
      <c r="I93" s="2" t="s">
        <v>14</v>
      </c>
      <c r="AC93" s="24"/>
      <c r="AD93" s="24"/>
    </row>
    <row r="94" spans="1:34" x14ac:dyDescent="0.2">
      <c r="A94" s="1" t="s">
        <v>61</v>
      </c>
      <c r="B94" s="2" t="s">
        <v>106</v>
      </c>
      <c r="C94" s="19" t="s">
        <v>71</v>
      </c>
      <c r="D94" s="24">
        <v>-0.03</v>
      </c>
      <c r="E94" s="24">
        <v>0.2</v>
      </c>
      <c r="F94" s="1" t="s">
        <v>33</v>
      </c>
      <c r="G94" s="2" t="s">
        <v>15</v>
      </c>
      <c r="H94" s="2" t="s">
        <v>13</v>
      </c>
      <c r="I94" s="2" t="s">
        <v>14</v>
      </c>
    </row>
    <row r="95" spans="1:34" x14ac:dyDescent="0.2">
      <c r="A95" s="1" t="s">
        <v>61</v>
      </c>
      <c r="B95" s="2" t="s">
        <v>107</v>
      </c>
      <c r="C95" s="19" t="s">
        <v>71</v>
      </c>
      <c r="D95" s="24">
        <v>0.01</v>
      </c>
      <c r="E95" s="24">
        <v>0.01</v>
      </c>
      <c r="F95" s="2" t="s">
        <v>33</v>
      </c>
      <c r="G95" s="2" t="s">
        <v>15</v>
      </c>
      <c r="H95" s="2" t="s">
        <v>13</v>
      </c>
      <c r="I95" s="2" t="s">
        <v>14</v>
      </c>
      <c r="AC95" s="24"/>
      <c r="AD95" s="24"/>
    </row>
    <row r="96" spans="1:34" x14ac:dyDescent="0.2">
      <c r="A96" s="2"/>
      <c r="B96" s="2"/>
      <c r="D96" s="24"/>
      <c r="E96" s="24"/>
      <c r="AC96" s="24"/>
      <c r="AD96" s="24"/>
    </row>
    <row r="102" spans="4:30" x14ac:dyDescent="0.2">
      <c r="D102" s="24"/>
      <c r="E102" s="24"/>
      <c r="AC102" s="24"/>
      <c r="AD102" s="24"/>
    </row>
    <row r="103" spans="4:30" x14ac:dyDescent="0.2">
      <c r="D103" s="24"/>
      <c r="E103" s="24"/>
      <c r="AC103" s="24"/>
      <c r="AD103" s="24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0:R398"/>
  <sheetViews>
    <sheetView workbookViewId="0">
      <selection activeCell="D26" sqref="D26"/>
    </sheetView>
  </sheetViews>
  <sheetFormatPr defaultRowHeight="12.75" x14ac:dyDescent="0.2"/>
  <sheetData>
    <row r="200" spans="1:18" s="3" customFormat="1" ht="12.75" customHeight="1" x14ac:dyDescent="0.2">
      <c r="A200" s="7"/>
      <c r="B200" s="121"/>
      <c r="C200" s="33"/>
      <c r="D200" s="1"/>
      <c r="E200" s="1"/>
      <c r="F200" s="1"/>
      <c r="G200" s="1"/>
      <c r="H200" s="1"/>
      <c r="I200" s="1"/>
      <c r="J200" s="1"/>
      <c r="K200" s="1"/>
      <c r="L200" s="7"/>
      <c r="M200" s="7"/>
      <c r="N200" s="7"/>
      <c r="O200" s="7"/>
      <c r="P200" s="7"/>
      <c r="Q200" s="7"/>
      <c r="R200" s="7"/>
    </row>
    <row r="201" spans="1:18" s="3" customFormat="1" ht="12.75" customHeight="1" x14ac:dyDescent="0.2">
      <c r="A201" s="7"/>
      <c r="B201" s="121"/>
      <c r="C201" s="33"/>
      <c r="D201" s="1"/>
      <c r="E201" s="1"/>
      <c r="F201" s="1"/>
      <c r="G201" s="1"/>
      <c r="H201" s="1"/>
      <c r="I201" s="1"/>
      <c r="J201" s="1"/>
      <c r="K201" s="1"/>
      <c r="L201" s="7"/>
      <c r="M201" s="7"/>
      <c r="N201" s="7"/>
      <c r="O201" s="7"/>
      <c r="P201" s="7"/>
      <c r="Q201" s="7"/>
      <c r="R201" s="7"/>
    </row>
    <row r="202" spans="1:18" s="3" customFormat="1" x14ac:dyDescent="0.2">
      <c r="A202" s="7"/>
      <c r="B202" s="7"/>
      <c r="C202" s="7"/>
      <c r="D202" s="89"/>
      <c r="E202" s="89"/>
      <c r="F202" s="89"/>
      <c r="G202" s="89"/>
      <c r="H202" s="89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s="3" customFormat="1" x14ac:dyDescent="0.2">
      <c r="A203" s="7"/>
      <c r="B203" s="143"/>
      <c r="C203" s="143"/>
      <c r="D203" s="143"/>
      <c r="E203" s="89"/>
      <c r="F203" s="89"/>
      <c r="G203" s="89"/>
      <c r="H203" s="89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s="3" customFormat="1" x14ac:dyDescent="0.2">
      <c r="D204" s="9"/>
      <c r="E204" s="9"/>
      <c r="F204" s="10" t="str">
        <f>'Payback Analysis'!F17</f>
        <v>Existing</v>
      </c>
      <c r="G204" s="10" t="str">
        <f>'Payback Analysis'!H17</f>
        <v>Proposed</v>
      </c>
      <c r="H204" s="9"/>
    </row>
    <row r="205" spans="1:18" s="3" customFormat="1" x14ac:dyDescent="0.2">
      <c r="B205" s="150"/>
      <c r="C205" s="150"/>
      <c r="D205" s="150"/>
      <c r="E205" s="9"/>
      <c r="F205" s="11">
        <f>'Payback Analysis'!F27</f>
        <v>64000</v>
      </c>
      <c r="G205" s="12">
        <f>'Payback Analysis'!H27</f>
        <v>11200</v>
      </c>
      <c r="H205" s="9"/>
    </row>
    <row r="206" spans="1:18" s="3" customFormat="1" x14ac:dyDescent="0.2">
      <c r="D206" s="9" t="s">
        <v>90</v>
      </c>
      <c r="E206" s="9"/>
      <c r="F206" s="10"/>
      <c r="G206" s="9"/>
      <c r="H206" s="9"/>
    </row>
    <row r="207" spans="1:18" s="3" customFormat="1" x14ac:dyDescent="0.2">
      <c r="D207" s="9"/>
      <c r="E207" s="9"/>
      <c r="F207" s="10"/>
      <c r="G207" s="9"/>
      <c r="H207" s="9"/>
    </row>
    <row r="208" spans="1:18" s="3" customFormat="1" x14ac:dyDescent="0.2">
      <c r="F208" s="4"/>
    </row>
    <row r="209" spans="2:11" s="3" customFormat="1" x14ac:dyDescent="0.2">
      <c r="F209" s="4"/>
    </row>
    <row r="210" spans="2:11" s="3" customFormat="1" x14ac:dyDescent="0.2">
      <c r="F210" s="4"/>
    </row>
    <row r="211" spans="2:11" s="3" customFormat="1" x14ac:dyDescent="0.2">
      <c r="F211" s="4"/>
    </row>
    <row r="212" spans="2:11" s="3" customFormat="1" x14ac:dyDescent="0.2">
      <c r="F212" s="4"/>
    </row>
    <row r="213" spans="2:11" s="3" customFormat="1" x14ac:dyDescent="0.2">
      <c r="F213" s="4"/>
    </row>
    <row r="214" spans="2:11" s="3" customFormat="1" x14ac:dyDescent="0.2">
      <c r="F214" s="4"/>
    </row>
    <row r="215" spans="2:11" s="3" customFormat="1" x14ac:dyDescent="0.2">
      <c r="F215" s="4"/>
    </row>
    <row r="216" spans="2:11" s="3" customFormat="1" x14ac:dyDescent="0.2">
      <c r="F216" s="4"/>
    </row>
    <row r="217" spans="2:11" s="3" customFormat="1" x14ac:dyDescent="0.2">
      <c r="F217" s="4"/>
    </row>
    <row r="218" spans="2:11" s="3" customFormat="1" x14ac:dyDescent="0.2">
      <c r="F218" s="4"/>
    </row>
    <row r="219" spans="2:11" s="3" customFormat="1" x14ac:dyDescent="0.2">
      <c r="F219" s="4"/>
    </row>
    <row r="220" spans="2:11" s="3" customFormat="1" x14ac:dyDescent="0.2">
      <c r="F220" s="4"/>
    </row>
    <row r="221" spans="2:11" s="3" customFormat="1" x14ac:dyDescent="0.2">
      <c r="F221" s="4"/>
    </row>
    <row r="222" spans="2:11" s="3" customFormat="1" x14ac:dyDescent="0.2">
      <c r="F222" s="4"/>
    </row>
    <row r="223" spans="2:11" s="36" customFormat="1" ht="13.5" customHeight="1" x14ac:dyDescent="0.2">
      <c r="F223" s="39"/>
    </row>
    <row r="224" spans="2:11" s="36" customFormat="1" ht="13.5" customHeight="1" x14ac:dyDescent="0.25">
      <c r="B224" s="40"/>
      <c r="C224" s="40"/>
      <c r="D224" s="147" t="s">
        <v>117</v>
      </c>
      <c r="E224" s="148"/>
      <c r="F224" s="148"/>
      <c r="G224" s="148"/>
      <c r="H224" s="148"/>
      <c r="I224" s="148"/>
      <c r="J224" s="38"/>
      <c r="K224" s="38"/>
    </row>
    <row r="225" spans="2:11" s="36" customFormat="1" ht="13.5" customHeight="1" x14ac:dyDescent="0.2">
      <c r="B225" s="41" t="s">
        <v>117</v>
      </c>
      <c r="C225" s="41"/>
      <c r="D225" s="41"/>
      <c r="E225" s="41"/>
      <c r="F225" s="42"/>
      <c r="G225" s="41"/>
      <c r="H225" s="41"/>
      <c r="J225" s="43"/>
      <c r="K225" s="38"/>
    </row>
    <row r="226" spans="2:11" s="36" customFormat="1" ht="13.5" customHeight="1" x14ac:dyDescent="0.2">
      <c r="B226" s="44" t="s">
        <v>101</v>
      </c>
      <c r="C226" s="44"/>
      <c r="I226" s="45" t="s">
        <v>97</v>
      </c>
      <c r="J226" s="45"/>
      <c r="K226" s="45"/>
    </row>
    <row r="227" spans="2:11" s="36" customFormat="1" ht="13.5" customHeight="1" x14ac:dyDescent="0.2">
      <c r="B227" s="44"/>
      <c r="C227" s="44"/>
      <c r="H227" s="39"/>
      <c r="I227" s="45"/>
      <c r="K227" s="38"/>
    </row>
    <row r="228" spans="2:11" s="36" customFormat="1" ht="13.5" customHeight="1" x14ac:dyDescent="0.2">
      <c r="B228" s="40" t="s">
        <v>98</v>
      </c>
      <c r="C228" s="40"/>
      <c r="G228" s="38"/>
      <c r="H228" s="38"/>
      <c r="I228" s="38"/>
      <c r="J228" s="38"/>
      <c r="K228" s="38"/>
    </row>
    <row r="229" spans="2:11" s="36" customFormat="1" ht="13.5" customHeight="1" x14ac:dyDescent="0.2">
      <c r="B229" s="144">
        <f>'Payback Analysis'!B13</f>
        <v>0</v>
      </c>
      <c r="C229" s="144"/>
      <c r="D229" s="145"/>
      <c r="E229" s="145"/>
      <c r="F229" s="145"/>
      <c r="G229" s="141" t="s">
        <v>118</v>
      </c>
      <c r="H229" s="141"/>
      <c r="I229" s="141"/>
      <c r="J229" s="46">
        <f>'Payback Analysis'!H14</f>
        <v>4000</v>
      </c>
      <c r="K229" s="38"/>
    </row>
    <row r="230" spans="2:11" s="36" customFormat="1" ht="13.5" customHeight="1" x14ac:dyDescent="0.2">
      <c r="B230" s="40" t="s">
        <v>99</v>
      </c>
      <c r="C230" s="40"/>
      <c r="G230" s="149" t="s">
        <v>81</v>
      </c>
      <c r="H230" s="149"/>
      <c r="I230" s="149"/>
      <c r="J230" s="47">
        <f>'Payback Analysis'!H13</f>
        <v>0.08</v>
      </c>
      <c r="K230" s="38"/>
    </row>
    <row r="231" spans="2:11" s="36" customFormat="1" ht="13.5" customHeight="1" x14ac:dyDescent="0.2">
      <c r="B231" s="142">
        <f>'Payback Analysis'!B15</f>
        <v>0</v>
      </c>
      <c r="C231" s="142"/>
      <c r="D231" s="146"/>
      <c r="E231" s="146"/>
      <c r="F231" s="146"/>
      <c r="G231" s="38"/>
      <c r="H231" s="38"/>
      <c r="I231" s="38"/>
      <c r="J231" s="38"/>
      <c r="K231" s="38"/>
    </row>
    <row r="232" spans="2:11" s="36" customFormat="1" ht="13.5" customHeight="1" x14ac:dyDescent="0.2">
      <c r="B232" s="48"/>
      <c r="C232" s="60"/>
      <c r="D232" s="49"/>
      <c r="E232" s="49"/>
      <c r="F232" s="49"/>
      <c r="G232" s="38"/>
      <c r="H232" s="38"/>
      <c r="I232" s="38"/>
      <c r="J232" s="38"/>
      <c r="K232" s="38"/>
    </row>
    <row r="233" spans="2:11" s="36" customFormat="1" ht="13.5" customHeight="1" x14ac:dyDescent="0.2">
      <c r="B233" s="44" t="s">
        <v>119</v>
      </c>
      <c r="C233" s="44"/>
      <c r="G233" s="50"/>
      <c r="H233" s="50" t="s">
        <v>82</v>
      </c>
      <c r="I233" s="51"/>
      <c r="J233" s="52" t="s">
        <v>83</v>
      </c>
      <c r="K233" s="52"/>
    </row>
    <row r="234" spans="2:11" s="36" customFormat="1" ht="13.5" customHeight="1" x14ac:dyDescent="0.2"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2:11" s="36" customFormat="1" ht="13.5" customHeight="1" x14ac:dyDescent="0.2">
      <c r="B235" s="141" t="s">
        <v>120</v>
      </c>
      <c r="C235" s="141"/>
      <c r="D235" s="141"/>
      <c r="E235" s="35">
        <f>'Payback Analysis'!F21</f>
        <v>500</v>
      </c>
      <c r="F235" s="53" t="s">
        <v>73</v>
      </c>
      <c r="H235" s="35">
        <f>'Payback Analysis'!F20</f>
        <v>400</v>
      </c>
      <c r="I235" s="35"/>
      <c r="J235" s="35">
        <f>'Payback Analysis'!H20</f>
        <v>175</v>
      </c>
      <c r="K235" s="38"/>
    </row>
    <row r="236" spans="2:11" s="36" customFormat="1" ht="13.5" customHeight="1" x14ac:dyDescent="0.2">
      <c r="B236" s="54"/>
      <c r="C236" s="54"/>
      <c r="D236" s="54"/>
      <c r="E236" s="54"/>
      <c r="F236" s="55" t="s">
        <v>104</v>
      </c>
      <c r="H236" s="54">
        <f>(H235*E235)*J229/1000</f>
        <v>800000</v>
      </c>
      <c r="I236" s="54"/>
      <c r="J236" s="54">
        <f>(J235*E235)*J229/1000</f>
        <v>350000</v>
      </c>
      <c r="K236" s="38"/>
    </row>
    <row r="237" spans="2:11" s="36" customFormat="1" ht="13.5" customHeight="1" x14ac:dyDescent="0.2">
      <c r="B237" s="142"/>
      <c r="C237" s="142"/>
      <c r="D237" s="142"/>
      <c r="E237" s="48"/>
      <c r="F237" s="56"/>
      <c r="H237" s="38"/>
      <c r="I237" s="38"/>
      <c r="J237" s="38"/>
      <c r="K237" s="38"/>
    </row>
    <row r="238" spans="2:11" s="36" customFormat="1" ht="13.5" customHeight="1" x14ac:dyDescent="0.2">
      <c r="B238" s="54"/>
      <c r="C238" s="54"/>
      <c r="D238" s="54"/>
      <c r="E238" s="54"/>
      <c r="F238" s="55" t="s">
        <v>121</v>
      </c>
      <c r="H238" s="57"/>
      <c r="I238" s="54"/>
      <c r="J238" s="58">
        <f>H236-J236</f>
        <v>450000</v>
      </c>
      <c r="K238" s="38"/>
    </row>
    <row r="239" spans="2:11" s="36" customFormat="1" ht="13.5" customHeight="1" x14ac:dyDescent="0.2">
      <c r="B239" s="38"/>
      <c r="C239" s="38"/>
      <c r="D239" s="38"/>
      <c r="E239" s="38"/>
      <c r="F239" s="55" t="s">
        <v>122</v>
      </c>
      <c r="H239" s="38"/>
      <c r="I239" s="38"/>
      <c r="J239" s="59">
        <f>J238*J230</f>
        <v>36000</v>
      </c>
      <c r="K239" s="38"/>
    </row>
    <row r="240" spans="2:11" s="3" customFormat="1" x14ac:dyDescent="0.2">
      <c r="F240" s="4"/>
    </row>
    <row r="241" spans="6:6" s="3" customFormat="1" x14ac:dyDescent="0.2">
      <c r="F241" s="4"/>
    </row>
    <row r="242" spans="6:6" s="3" customFormat="1" x14ac:dyDescent="0.2">
      <c r="F242" s="4"/>
    </row>
    <row r="243" spans="6:6" s="3" customFormat="1" x14ac:dyDescent="0.2">
      <c r="F243" s="4"/>
    </row>
    <row r="244" spans="6:6" s="3" customFormat="1" x14ac:dyDescent="0.2">
      <c r="F244" s="4"/>
    </row>
    <row r="245" spans="6:6" s="3" customFormat="1" x14ac:dyDescent="0.2">
      <c r="F245" s="4"/>
    </row>
    <row r="246" spans="6:6" s="3" customFormat="1" x14ac:dyDescent="0.2">
      <c r="F246" s="4"/>
    </row>
    <row r="247" spans="6:6" s="3" customFormat="1" x14ac:dyDescent="0.2">
      <c r="F247" s="4"/>
    </row>
    <row r="248" spans="6:6" s="3" customFormat="1" x14ac:dyDescent="0.2">
      <c r="F248" s="4"/>
    </row>
    <row r="249" spans="6:6" s="3" customFormat="1" x14ac:dyDescent="0.2">
      <c r="F249" s="4"/>
    </row>
    <row r="250" spans="6:6" s="3" customFormat="1" x14ac:dyDescent="0.2">
      <c r="F250" s="4"/>
    </row>
    <row r="251" spans="6:6" s="3" customFormat="1" x14ac:dyDescent="0.2">
      <c r="F251" s="4"/>
    </row>
    <row r="252" spans="6:6" s="3" customFormat="1" x14ac:dyDescent="0.2">
      <c r="F252" s="4"/>
    </row>
    <row r="253" spans="6:6" s="3" customFormat="1" x14ac:dyDescent="0.2">
      <c r="F253" s="4"/>
    </row>
    <row r="254" spans="6:6" s="3" customFormat="1" x14ac:dyDescent="0.2">
      <c r="F254" s="4"/>
    </row>
    <row r="255" spans="6:6" s="3" customFormat="1" x14ac:dyDescent="0.2">
      <c r="F255" s="4"/>
    </row>
    <row r="256" spans="6:6" s="3" customFormat="1" x14ac:dyDescent="0.2">
      <c r="F256" s="4"/>
    </row>
    <row r="257" spans="6:6" s="3" customFormat="1" x14ac:dyDescent="0.2">
      <c r="F257" s="4"/>
    </row>
    <row r="258" spans="6:6" s="3" customFormat="1" x14ac:dyDescent="0.2">
      <c r="F258" s="4"/>
    </row>
    <row r="259" spans="6:6" s="3" customFormat="1" x14ac:dyDescent="0.2">
      <c r="F259" s="4"/>
    </row>
    <row r="260" spans="6:6" s="3" customFormat="1" x14ac:dyDescent="0.2">
      <c r="F260" s="4"/>
    </row>
    <row r="261" spans="6:6" s="3" customFormat="1" x14ac:dyDescent="0.2">
      <c r="F261" s="4"/>
    </row>
    <row r="262" spans="6:6" s="3" customFormat="1" x14ac:dyDescent="0.2">
      <c r="F262" s="4"/>
    </row>
    <row r="263" spans="6:6" s="3" customFormat="1" x14ac:dyDescent="0.2">
      <c r="F263" s="4"/>
    </row>
    <row r="264" spans="6:6" s="3" customFormat="1" x14ac:dyDescent="0.2">
      <c r="F264" s="4"/>
    </row>
    <row r="265" spans="6:6" s="3" customFormat="1" x14ac:dyDescent="0.2">
      <c r="F265" s="4"/>
    </row>
    <row r="266" spans="6:6" s="3" customFormat="1" x14ac:dyDescent="0.2">
      <c r="F266" s="4"/>
    </row>
    <row r="267" spans="6:6" s="3" customFormat="1" x14ac:dyDescent="0.2">
      <c r="F267" s="4"/>
    </row>
    <row r="268" spans="6:6" s="3" customFormat="1" x14ac:dyDescent="0.2">
      <c r="F268" s="4"/>
    </row>
    <row r="269" spans="6:6" s="3" customFormat="1" x14ac:dyDescent="0.2">
      <c r="F269" s="4"/>
    </row>
    <row r="270" spans="6:6" s="3" customFormat="1" x14ac:dyDescent="0.2">
      <c r="F270" s="4"/>
    </row>
    <row r="271" spans="6:6" s="3" customFormat="1" x14ac:dyDescent="0.2">
      <c r="F271" s="4"/>
    </row>
    <row r="272" spans="6:6" s="3" customFormat="1" x14ac:dyDescent="0.2">
      <c r="F272" s="4"/>
    </row>
    <row r="273" spans="6:6" s="3" customFormat="1" x14ac:dyDescent="0.2">
      <c r="F273" s="4"/>
    </row>
    <row r="274" spans="6:6" s="3" customFormat="1" x14ac:dyDescent="0.2">
      <c r="F274" s="4"/>
    </row>
    <row r="275" spans="6:6" s="3" customFormat="1" x14ac:dyDescent="0.2">
      <c r="F275" s="4"/>
    </row>
    <row r="276" spans="6:6" s="3" customFormat="1" x14ac:dyDescent="0.2">
      <c r="F276" s="4"/>
    </row>
    <row r="277" spans="6:6" s="3" customFormat="1" x14ac:dyDescent="0.2">
      <c r="F277" s="4"/>
    </row>
    <row r="278" spans="6:6" s="3" customFormat="1" x14ac:dyDescent="0.2">
      <c r="F278" s="4"/>
    </row>
    <row r="279" spans="6:6" s="3" customFormat="1" x14ac:dyDescent="0.2">
      <c r="F279" s="4"/>
    </row>
    <row r="280" spans="6:6" s="3" customFormat="1" x14ac:dyDescent="0.2">
      <c r="F280" s="4"/>
    </row>
    <row r="281" spans="6:6" s="3" customFormat="1" x14ac:dyDescent="0.2">
      <c r="F281" s="4"/>
    </row>
    <row r="282" spans="6:6" s="3" customFormat="1" x14ac:dyDescent="0.2">
      <c r="F282" s="4"/>
    </row>
    <row r="283" spans="6:6" s="3" customFormat="1" x14ac:dyDescent="0.2">
      <c r="F283" s="4"/>
    </row>
    <row r="284" spans="6:6" s="3" customFormat="1" x14ac:dyDescent="0.2">
      <c r="F284" s="4"/>
    </row>
    <row r="285" spans="6:6" s="3" customFormat="1" x14ac:dyDescent="0.2">
      <c r="F285" s="4"/>
    </row>
    <row r="286" spans="6:6" s="3" customFormat="1" x14ac:dyDescent="0.2">
      <c r="F286" s="4"/>
    </row>
    <row r="287" spans="6:6" s="3" customFormat="1" x14ac:dyDescent="0.2">
      <c r="F287" s="4"/>
    </row>
    <row r="288" spans="6:6" s="3" customFormat="1" x14ac:dyDescent="0.2">
      <c r="F288" s="4"/>
    </row>
    <row r="289" spans="6:6" s="3" customFormat="1" x14ac:dyDescent="0.2">
      <c r="F289" s="4"/>
    </row>
    <row r="290" spans="6:6" s="3" customFormat="1" x14ac:dyDescent="0.2">
      <c r="F290" s="4"/>
    </row>
    <row r="291" spans="6:6" s="3" customFormat="1" x14ac:dyDescent="0.2">
      <c r="F291" s="4"/>
    </row>
    <row r="292" spans="6:6" s="3" customFormat="1" x14ac:dyDescent="0.2">
      <c r="F292" s="4"/>
    </row>
    <row r="293" spans="6:6" s="3" customFormat="1" x14ac:dyDescent="0.2">
      <c r="F293" s="4"/>
    </row>
    <row r="294" spans="6:6" s="3" customFormat="1" x14ac:dyDescent="0.2">
      <c r="F294" s="4"/>
    </row>
    <row r="295" spans="6:6" s="3" customFormat="1" x14ac:dyDescent="0.2">
      <c r="F295" s="4"/>
    </row>
    <row r="296" spans="6:6" s="3" customFormat="1" x14ac:dyDescent="0.2">
      <c r="F296" s="4"/>
    </row>
    <row r="297" spans="6:6" s="3" customFormat="1" x14ac:dyDescent="0.2">
      <c r="F297" s="4"/>
    </row>
    <row r="298" spans="6:6" s="3" customFormat="1" x14ac:dyDescent="0.2">
      <c r="F298" s="4"/>
    </row>
    <row r="299" spans="6:6" s="3" customFormat="1" x14ac:dyDescent="0.2">
      <c r="F299" s="4"/>
    </row>
    <row r="300" spans="6:6" s="3" customFormat="1" x14ac:dyDescent="0.2">
      <c r="F300" s="4"/>
    </row>
    <row r="301" spans="6:6" s="3" customFormat="1" x14ac:dyDescent="0.2">
      <c r="F301" s="4"/>
    </row>
    <row r="302" spans="6:6" s="3" customFormat="1" x14ac:dyDescent="0.2">
      <c r="F302" s="4"/>
    </row>
    <row r="303" spans="6:6" s="3" customFormat="1" x14ac:dyDescent="0.2">
      <c r="F303" s="4"/>
    </row>
    <row r="304" spans="6:6" s="3" customFormat="1" x14ac:dyDescent="0.2">
      <c r="F304" s="4"/>
    </row>
    <row r="305" spans="6:6" s="3" customFormat="1" x14ac:dyDescent="0.2">
      <c r="F305" s="4"/>
    </row>
    <row r="306" spans="6:6" s="3" customFormat="1" x14ac:dyDescent="0.2">
      <c r="F306" s="4"/>
    </row>
    <row r="307" spans="6:6" s="3" customFormat="1" x14ac:dyDescent="0.2">
      <c r="F307" s="4"/>
    </row>
    <row r="308" spans="6:6" s="3" customFormat="1" x14ac:dyDescent="0.2">
      <c r="F308" s="4"/>
    </row>
    <row r="309" spans="6:6" s="3" customFormat="1" x14ac:dyDescent="0.2">
      <c r="F309" s="4"/>
    </row>
    <row r="310" spans="6:6" s="3" customFormat="1" x14ac:dyDescent="0.2">
      <c r="F310" s="4"/>
    </row>
    <row r="311" spans="6:6" s="3" customFormat="1" x14ac:dyDescent="0.2">
      <c r="F311" s="4"/>
    </row>
    <row r="312" spans="6:6" s="3" customFormat="1" x14ac:dyDescent="0.2">
      <c r="F312" s="4"/>
    </row>
    <row r="313" spans="6:6" s="3" customFormat="1" x14ac:dyDescent="0.2">
      <c r="F313" s="4"/>
    </row>
    <row r="314" spans="6:6" s="3" customFormat="1" x14ac:dyDescent="0.2">
      <c r="F314" s="4"/>
    </row>
    <row r="315" spans="6:6" s="3" customFormat="1" x14ac:dyDescent="0.2">
      <c r="F315" s="4"/>
    </row>
    <row r="316" spans="6:6" s="3" customFormat="1" x14ac:dyDescent="0.2">
      <c r="F316" s="4"/>
    </row>
    <row r="317" spans="6:6" s="3" customFormat="1" x14ac:dyDescent="0.2">
      <c r="F317" s="4"/>
    </row>
    <row r="318" spans="6:6" s="3" customFormat="1" x14ac:dyDescent="0.2">
      <c r="F318" s="4"/>
    </row>
    <row r="319" spans="6:6" s="3" customFormat="1" x14ac:dyDescent="0.2">
      <c r="F319" s="4"/>
    </row>
    <row r="320" spans="6:6" s="3" customFormat="1" x14ac:dyDescent="0.2">
      <c r="F320" s="4"/>
    </row>
    <row r="321" spans="6:6" s="3" customFormat="1" x14ac:dyDescent="0.2">
      <c r="F321" s="4"/>
    </row>
    <row r="322" spans="6:6" s="3" customFormat="1" x14ac:dyDescent="0.2">
      <c r="F322" s="4"/>
    </row>
    <row r="323" spans="6:6" s="3" customFormat="1" x14ac:dyDescent="0.2">
      <c r="F323" s="4"/>
    </row>
    <row r="324" spans="6:6" s="3" customFormat="1" x14ac:dyDescent="0.2">
      <c r="F324" s="4"/>
    </row>
    <row r="325" spans="6:6" s="3" customFormat="1" x14ac:dyDescent="0.2">
      <c r="F325" s="4"/>
    </row>
    <row r="326" spans="6:6" s="3" customFormat="1" x14ac:dyDescent="0.2">
      <c r="F326" s="4"/>
    </row>
    <row r="327" spans="6:6" s="3" customFormat="1" x14ac:dyDescent="0.2">
      <c r="F327" s="4"/>
    </row>
    <row r="328" spans="6:6" s="3" customFormat="1" x14ac:dyDescent="0.2">
      <c r="F328" s="4"/>
    </row>
    <row r="329" spans="6:6" s="3" customFormat="1" x14ac:dyDescent="0.2">
      <c r="F329" s="4"/>
    </row>
    <row r="330" spans="6:6" s="3" customFormat="1" x14ac:dyDescent="0.2">
      <c r="F330" s="4"/>
    </row>
    <row r="331" spans="6:6" s="3" customFormat="1" x14ac:dyDescent="0.2">
      <c r="F331" s="4"/>
    </row>
    <row r="332" spans="6:6" s="3" customFormat="1" x14ac:dyDescent="0.2">
      <c r="F332" s="4"/>
    </row>
    <row r="333" spans="6:6" s="3" customFormat="1" x14ac:dyDescent="0.2">
      <c r="F333" s="4"/>
    </row>
    <row r="334" spans="6:6" s="3" customFormat="1" x14ac:dyDescent="0.2">
      <c r="F334" s="4"/>
    </row>
    <row r="335" spans="6:6" s="3" customFormat="1" x14ac:dyDescent="0.2">
      <c r="F335" s="4"/>
    </row>
    <row r="336" spans="6:6" s="3" customFormat="1" x14ac:dyDescent="0.2">
      <c r="F336" s="4"/>
    </row>
    <row r="337" spans="6:6" s="3" customFormat="1" x14ac:dyDescent="0.2">
      <c r="F337" s="4"/>
    </row>
    <row r="338" spans="6:6" s="3" customFormat="1" x14ac:dyDescent="0.2">
      <c r="F338" s="4"/>
    </row>
    <row r="339" spans="6:6" s="3" customFormat="1" x14ac:dyDescent="0.2">
      <c r="F339" s="4"/>
    </row>
    <row r="340" spans="6:6" s="3" customFormat="1" x14ac:dyDescent="0.2">
      <c r="F340" s="4"/>
    </row>
    <row r="341" spans="6:6" s="3" customFormat="1" x14ac:dyDescent="0.2">
      <c r="F341" s="4"/>
    </row>
    <row r="342" spans="6:6" s="3" customFormat="1" x14ac:dyDescent="0.2">
      <c r="F342" s="4"/>
    </row>
    <row r="343" spans="6:6" s="3" customFormat="1" x14ac:dyDescent="0.2">
      <c r="F343" s="4"/>
    </row>
    <row r="344" spans="6:6" s="3" customFormat="1" x14ac:dyDescent="0.2">
      <c r="F344" s="4"/>
    </row>
    <row r="345" spans="6:6" s="3" customFormat="1" x14ac:dyDescent="0.2">
      <c r="F345" s="4"/>
    </row>
    <row r="346" spans="6:6" s="3" customFormat="1" x14ac:dyDescent="0.2">
      <c r="F346" s="4"/>
    </row>
    <row r="347" spans="6:6" s="3" customFormat="1" x14ac:dyDescent="0.2">
      <c r="F347" s="4"/>
    </row>
    <row r="348" spans="6:6" s="3" customFormat="1" x14ac:dyDescent="0.2">
      <c r="F348" s="4"/>
    </row>
    <row r="349" spans="6:6" s="3" customFormat="1" x14ac:dyDescent="0.2">
      <c r="F349" s="4"/>
    </row>
    <row r="350" spans="6:6" s="3" customFormat="1" x14ac:dyDescent="0.2">
      <c r="F350" s="4"/>
    </row>
    <row r="351" spans="6:6" s="3" customFormat="1" x14ac:dyDescent="0.2">
      <c r="F351" s="4"/>
    </row>
    <row r="352" spans="6:6" s="3" customFormat="1" x14ac:dyDescent="0.2">
      <c r="F352" s="4"/>
    </row>
    <row r="353" spans="6:6" s="3" customFormat="1" x14ac:dyDescent="0.2">
      <c r="F353" s="4"/>
    </row>
    <row r="354" spans="6:6" s="3" customFormat="1" x14ac:dyDescent="0.2">
      <c r="F354" s="4"/>
    </row>
    <row r="355" spans="6:6" s="3" customFormat="1" x14ac:dyDescent="0.2">
      <c r="F355" s="4"/>
    </row>
    <row r="356" spans="6:6" s="3" customFormat="1" x14ac:dyDescent="0.2">
      <c r="F356" s="4"/>
    </row>
    <row r="357" spans="6:6" s="3" customFormat="1" x14ac:dyDescent="0.2">
      <c r="F357" s="4"/>
    </row>
    <row r="358" spans="6:6" s="3" customFormat="1" x14ac:dyDescent="0.2">
      <c r="F358" s="4"/>
    </row>
    <row r="359" spans="6:6" s="3" customFormat="1" x14ac:dyDescent="0.2">
      <c r="F359" s="4"/>
    </row>
    <row r="360" spans="6:6" s="3" customFormat="1" x14ac:dyDescent="0.2">
      <c r="F360" s="4"/>
    </row>
    <row r="361" spans="6:6" s="3" customFormat="1" x14ac:dyDescent="0.2">
      <c r="F361" s="4"/>
    </row>
    <row r="362" spans="6:6" s="3" customFormat="1" x14ac:dyDescent="0.2">
      <c r="F362" s="4"/>
    </row>
    <row r="363" spans="6:6" s="3" customFormat="1" x14ac:dyDescent="0.2">
      <c r="F363" s="4"/>
    </row>
    <row r="364" spans="6:6" s="3" customFormat="1" x14ac:dyDescent="0.2">
      <c r="F364" s="4"/>
    </row>
    <row r="365" spans="6:6" s="3" customFormat="1" x14ac:dyDescent="0.2">
      <c r="F365" s="4"/>
    </row>
    <row r="366" spans="6:6" s="3" customFormat="1" x14ac:dyDescent="0.2">
      <c r="F366" s="4"/>
    </row>
    <row r="367" spans="6:6" s="3" customFormat="1" x14ac:dyDescent="0.2">
      <c r="F367" s="4"/>
    </row>
    <row r="368" spans="6:6" s="3" customFormat="1" x14ac:dyDescent="0.2">
      <c r="F368" s="4"/>
    </row>
    <row r="369" spans="6:6" s="3" customFormat="1" x14ac:dyDescent="0.2">
      <c r="F369" s="4"/>
    </row>
    <row r="370" spans="6:6" s="3" customFormat="1" x14ac:dyDescent="0.2">
      <c r="F370" s="4"/>
    </row>
    <row r="371" spans="6:6" s="3" customFormat="1" x14ac:dyDescent="0.2">
      <c r="F371" s="4"/>
    </row>
    <row r="372" spans="6:6" s="3" customFormat="1" x14ac:dyDescent="0.2">
      <c r="F372" s="4"/>
    </row>
    <row r="373" spans="6:6" s="3" customFormat="1" x14ac:dyDescent="0.2">
      <c r="F373" s="4"/>
    </row>
    <row r="374" spans="6:6" s="3" customFormat="1" x14ac:dyDescent="0.2">
      <c r="F374" s="4"/>
    </row>
    <row r="375" spans="6:6" s="3" customFormat="1" x14ac:dyDescent="0.2">
      <c r="F375" s="4"/>
    </row>
    <row r="376" spans="6:6" s="3" customFormat="1" x14ac:dyDescent="0.2">
      <c r="F376" s="4"/>
    </row>
    <row r="377" spans="6:6" s="3" customFormat="1" x14ac:dyDescent="0.2">
      <c r="F377" s="4"/>
    </row>
    <row r="378" spans="6:6" s="3" customFormat="1" x14ac:dyDescent="0.2">
      <c r="F378" s="4"/>
    </row>
    <row r="379" spans="6:6" s="3" customFormat="1" x14ac:dyDescent="0.2">
      <c r="F379" s="4"/>
    </row>
    <row r="380" spans="6:6" s="3" customFormat="1" x14ac:dyDescent="0.2">
      <c r="F380" s="4"/>
    </row>
    <row r="381" spans="6:6" s="3" customFormat="1" x14ac:dyDescent="0.2">
      <c r="F381" s="4"/>
    </row>
    <row r="382" spans="6:6" s="3" customFormat="1" x14ac:dyDescent="0.2">
      <c r="F382" s="4"/>
    </row>
    <row r="383" spans="6:6" s="3" customFormat="1" x14ac:dyDescent="0.2">
      <c r="F383" s="4"/>
    </row>
    <row r="384" spans="6:6" s="3" customFormat="1" x14ac:dyDescent="0.2">
      <c r="F384" s="4"/>
    </row>
    <row r="385" spans="6:6" s="3" customFormat="1" x14ac:dyDescent="0.2">
      <c r="F385" s="4"/>
    </row>
    <row r="386" spans="6:6" s="3" customFormat="1" x14ac:dyDescent="0.2">
      <c r="F386" s="4"/>
    </row>
    <row r="387" spans="6:6" s="3" customFormat="1" x14ac:dyDescent="0.2">
      <c r="F387" s="4"/>
    </row>
    <row r="388" spans="6:6" s="3" customFormat="1" x14ac:dyDescent="0.2">
      <c r="F388" s="4"/>
    </row>
    <row r="389" spans="6:6" s="3" customFormat="1" x14ac:dyDescent="0.2">
      <c r="F389" s="4"/>
    </row>
    <row r="390" spans="6:6" s="3" customFormat="1" x14ac:dyDescent="0.2">
      <c r="F390" s="4"/>
    </row>
    <row r="391" spans="6:6" s="3" customFormat="1" x14ac:dyDescent="0.2">
      <c r="F391" s="4"/>
    </row>
    <row r="392" spans="6:6" s="3" customFormat="1" x14ac:dyDescent="0.2">
      <c r="F392" s="4"/>
    </row>
    <row r="393" spans="6:6" s="3" customFormat="1" x14ac:dyDescent="0.2">
      <c r="F393" s="4"/>
    </row>
    <row r="394" spans="6:6" s="3" customFormat="1" x14ac:dyDescent="0.2">
      <c r="F394" s="4"/>
    </row>
    <row r="395" spans="6:6" s="3" customFormat="1" x14ac:dyDescent="0.2">
      <c r="F395" s="4"/>
    </row>
    <row r="396" spans="6:6" s="3" customFormat="1" x14ac:dyDescent="0.2">
      <c r="F396" s="4"/>
    </row>
    <row r="397" spans="6:6" s="3" customFormat="1" x14ac:dyDescent="0.2">
      <c r="F397" s="4"/>
    </row>
    <row r="398" spans="6:6" s="3" customFormat="1" x14ac:dyDescent="0.2">
      <c r="F398" s="4"/>
    </row>
  </sheetData>
  <mergeCells count="9">
    <mergeCell ref="B235:D235"/>
    <mergeCell ref="B237:D237"/>
    <mergeCell ref="B203:D203"/>
    <mergeCell ref="B229:F229"/>
    <mergeCell ref="B231:F231"/>
    <mergeCell ref="D224:I224"/>
    <mergeCell ref="G230:I230"/>
    <mergeCell ref="G229:I229"/>
    <mergeCell ref="B205:D2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Payback Analysis</vt:lpstr>
      <vt:lpstr>NPV Disc</vt:lpstr>
      <vt:lpstr>Sheet2</vt:lpstr>
      <vt:lpstr>Note Taking</vt:lpstr>
      <vt:lpstr>Sheet2!Criteria</vt:lpstr>
      <vt:lpstr>Sheet2!Extract</vt:lpstr>
      <vt:lpstr>'Payback Analysis'!Print_Area</vt:lpstr>
    </vt:vector>
  </TitlesOfParts>
  <Company>Cooper Lighting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jpena@newstarlighting.com</dc:creator>
  <cp:lastModifiedBy>Lauren Edelman</cp:lastModifiedBy>
  <cp:lastPrinted>2008-08-07T17:25:23Z</cp:lastPrinted>
  <dcterms:created xsi:type="dcterms:W3CDTF">2007-05-11T19:10:35Z</dcterms:created>
  <dcterms:modified xsi:type="dcterms:W3CDTF">2018-02-07T21:22:53Z</dcterms:modified>
</cp:coreProperties>
</file>